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ns294388\Desktop\"/>
    </mc:Choice>
  </mc:AlternateContent>
  <bookViews>
    <workbookView xWindow="0" yWindow="0" windowWidth="38400" windowHeight="17700"/>
  </bookViews>
  <sheets>
    <sheet name="Cycl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1" l="1"/>
  <c r="J42" i="1"/>
  <c r="J41" i="1"/>
  <c r="J36" i="1"/>
  <c r="J47" i="1"/>
  <c r="D41" i="1"/>
  <c r="D54" i="1"/>
  <c r="J40" i="1"/>
  <c r="J39" i="1"/>
  <c r="J38" i="1"/>
  <c r="J37" i="1"/>
  <c r="J35" i="1"/>
  <c r="D35" i="1"/>
  <c r="D34" i="1"/>
  <c r="D33" i="1"/>
  <c r="E33" i="1"/>
  <c r="D32" i="1"/>
  <c r="D31" i="1"/>
  <c r="E31" i="1"/>
  <c r="D30" i="1"/>
  <c r="D29" i="1"/>
  <c r="E29" i="1"/>
  <c r="D28" i="1"/>
  <c r="D27" i="1"/>
  <c r="E27" i="1"/>
  <c r="D26" i="1"/>
  <c r="G26" i="1"/>
  <c r="D25" i="1"/>
  <c r="E25" i="1"/>
  <c r="D24" i="1"/>
  <c r="D23" i="1"/>
  <c r="E23" i="1"/>
  <c r="D22" i="1"/>
  <c r="D21" i="1"/>
  <c r="D20" i="1"/>
  <c r="D19" i="1"/>
  <c r="D18" i="1"/>
  <c r="D17" i="1"/>
  <c r="D16" i="1"/>
  <c r="D15" i="1"/>
  <c r="D14" i="1"/>
  <c r="D13" i="1"/>
  <c r="C13" i="1"/>
  <c r="G35" i="1"/>
  <c r="C7" i="1"/>
  <c r="D39" i="1"/>
  <c r="D5" i="1"/>
  <c r="E41" i="1"/>
  <c r="D4" i="1"/>
  <c r="E35" i="1"/>
  <c r="D3" i="1"/>
  <c r="E13" i="1"/>
  <c r="G30" i="1"/>
  <c r="I27" i="1"/>
  <c r="K43" i="1"/>
  <c r="K44" i="1"/>
  <c r="K45" i="1"/>
  <c r="K46" i="1"/>
  <c r="J46" i="1"/>
  <c r="G34" i="1"/>
  <c r="J43" i="1"/>
  <c r="G24" i="1"/>
  <c r="G28" i="1"/>
  <c r="G32" i="1"/>
  <c r="J45" i="1"/>
  <c r="G33" i="1"/>
  <c r="G13" i="1"/>
  <c r="G15" i="1"/>
  <c r="G17" i="1"/>
  <c r="G19" i="1"/>
  <c r="G21" i="1"/>
  <c r="G23" i="1"/>
  <c r="E24" i="1"/>
  <c r="I24" i="1"/>
  <c r="G25" i="1"/>
  <c r="E26" i="1"/>
  <c r="I26" i="1"/>
  <c r="G27" i="1"/>
  <c r="E28" i="1"/>
  <c r="I28" i="1"/>
  <c r="G29" i="1"/>
  <c r="E30" i="1"/>
  <c r="I30" i="1"/>
  <c r="G31" i="1"/>
  <c r="E32" i="1"/>
  <c r="I32" i="1"/>
  <c r="E34" i="1"/>
  <c r="I34" i="1"/>
  <c r="G14" i="1"/>
  <c r="G16" i="1"/>
  <c r="G18" i="1"/>
  <c r="G20" i="1"/>
  <c r="E14" i="1"/>
  <c r="D42" i="1"/>
  <c r="F42" i="1"/>
  <c r="E42" i="1"/>
  <c r="I42" i="1"/>
  <c r="D51" i="1"/>
  <c r="E51" i="1"/>
  <c r="I51" i="1"/>
  <c r="D43" i="1"/>
  <c r="F43" i="1"/>
  <c r="E43" i="1"/>
  <c r="I43" i="1"/>
  <c r="D45" i="1"/>
  <c r="F45" i="1"/>
  <c r="E45" i="1"/>
  <c r="I45" i="1"/>
  <c r="D47" i="1"/>
  <c r="E47" i="1"/>
  <c r="L47" i="1"/>
  <c r="D49" i="1"/>
  <c r="E49" i="1"/>
  <c r="I49" i="1"/>
  <c r="D53" i="1"/>
  <c r="E53" i="1"/>
  <c r="I53" i="1"/>
  <c r="L35" i="1"/>
  <c r="I35" i="1"/>
  <c r="E39" i="1"/>
  <c r="F39" i="1"/>
  <c r="E54" i="1"/>
  <c r="F54" i="1"/>
  <c r="L13" i="1"/>
  <c r="I13" i="1"/>
  <c r="F13" i="1"/>
  <c r="F14" i="1"/>
  <c r="F15" i="1"/>
  <c r="F16" i="1"/>
  <c r="F17" i="1"/>
  <c r="F18" i="1"/>
  <c r="F19" i="1"/>
  <c r="F20" i="1"/>
  <c r="F21" i="1"/>
  <c r="F22" i="1"/>
  <c r="G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D36" i="1"/>
  <c r="D38" i="1"/>
  <c r="D40" i="1"/>
  <c r="F41" i="1"/>
  <c r="L41" i="1"/>
  <c r="I41" i="1"/>
  <c r="E15" i="1"/>
  <c r="E16" i="1"/>
  <c r="E17" i="1"/>
  <c r="E18" i="1"/>
  <c r="E19" i="1"/>
  <c r="E20" i="1"/>
  <c r="E21" i="1"/>
  <c r="E22" i="1"/>
  <c r="I23" i="1"/>
  <c r="L23" i="1"/>
  <c r="I25" i="1"/>
  <c r="L25" i="1"/>
  <c r="L27" i="1"/>
  <c r="I29" i="1"/>
  <c r="L29" i="1"/>
  <c r="I31" i="1"/>
  <c r="L31" i="1"/>
  <c r="I33" i="1"/>
  <c r="L33" i="1"/>
  <c r="D37" i="1"/>
  <c r="D44" i="1"/>
  <c r="F44" i="1"/>
  <c r="E44" i="1"/>
  <c r="I44" i="1"/>
  <c r="J44" i="1"/>
  <c r="D46" i="1"/>
  <c r="F46" i="1"/>
  <c r="E46" i="1"/>
  <c r="I46" i="1"/>
  <c r="F47" i="1"/>
  <c r="D48" i="1"/>
  <c r="D50" i="1"/>
  <c r="D52" i="1"/>
  <c r="I47" i="1"/>
  <c r="L32" i="1"/>
  <c r="L28" i="1"/>
  <c r="L24" i="1"/>
  <c r="L26" i="1"/>
  <c r="L30" i="1"/>
  <c r="F53" i="1"/>
  <c r="L34" i="1"/>
  <c r="F51" i="1"/>
  <c r="F49" i="1"/>
  <c r="E52" i="1"/>
  <c r="F52" i="1"/>
  <c r="E50" i="1"/>
  <c r="F50" i="1"/>
  <c r="E48" i="1"/>
  <c r="F48" i="1"/>
  <c r="I22" i="1"/>
  <c r="L22" i="1"/>
  <c r="L20" i="1"/>
  <c r="I20" i="1"/>
  <c r="L18" i="1"/>
  <c r="I18" i="1"/>
  <c r="L16" i="1"/>
  <c r="I16" i="1"/>
  <c r="L14" i="1"/>
  <c r="I14" i="1"/>
  <c r="E40" i="1"/>
  <c r="F40" i="1"/>
  <c r="E36" i="1"/>
  <c r="F36" i="1"/>
  <c r="E37" i="1"/>
  <c r="F37" i="1"/>
  <c r="L21" i="1"/>
  <c r="I21" i="1"/>
  <c r="L19" i="1"/>
  <c r="I19" i="1"/>
  <c r="L17" i="1"/>
  <c r="I17" i="1"/>
  <c r="L15" i="1"/>
  <c r="I15" i="1"/>
  <c r="E38" i="1"/>
  <c r="F38" i="1"/>
  <c r="I54" i="1"/>
  <c r="L39" i="1"/>
  <c r="I39" i="1"/>
  <c r="J48" i="1"/>
  <c r="K48" i="1"/>
  <c r="J54" i="1"/>
  <c r="K54" i="1"/>
  <c r="J49" i="1"/>
  <c r="K49" i="1"/>
  <c r="L38" i="1"/>
  <c r="I38" i="1"/>
  <c r="L37" i="1"/>
  <c r="I37" i="1"/>
  <c r="L36" i="1"/>
  <c r="I36" i="1"/>
  <c r="J51" i="1"/>
  <c r="K51" i="1"/>
  <c r="J53" i="1"/>
  <c r="K53" i="1"/>
  <c r="L40" i="1"/>
  <c r="I40" i="1"/>
  <c r="I48" i="1"/>
  <c r="I50" i="1"/>
  <c r="J50" i="1"/>
  <c r="K50" i="1"/>
  <c r="I52" i="1"/>
  <c r="J52" i="1"/>
  <c r="K52" i="1"/>
</calcChain>
</file>

<file path=xl/sharedStrings.xml><?xml version="1.0" encoding="utf-8"?>
<sst xmlns="http://schemas.openxmlformats.org/spreadsheetml/2006/main" count="78" uniqueCount="73">
  <si>
    <t>Duration</t>
  </si>
  <si>
    <t>W</t>
  </si>
  <si>
    <t>W/kg</t>
  </si>
  <si>
    <t>1s</t>
  </si>
  <si>
    <t>Pmax/APR</t>
  </si>
  <si>
    <t>4-6 min</t>
  </si>
  <si>
    <t>MAP/APR</t>
  </si>
  <si>
    <t>30-60 min</t>
  </si>
  <si>
    <t>CP/FTP</t>
  </si>
  <si>
    <t>HRmax</t>
  </si>
  <si>
    <t>W´ (J)</t>
  </si>
  <si>
    <t>Body Mass (kg)</t>
  </si>
  <si>
    <t>insert values</t>
  </si>
  <si>
    <t>APR</t>
  </si>
  <si>
    <t>%Pmax</t>
  </si>
  <si>
    <t>%APR</t>
  </si>
  <si>
    <t>%MAP</t>
  </si>
  <si>
    <t>HR (bpm)</t>
  </si>
  <si>
    <t>%HRmax</t>
  </si>
  <si>
    <t>%pLT2/CP/FTP</t>
  </si>
  <si>
    <t>bLa (mM)</t>
  </si>
  <si>
    <t>Threshold</t>
  </si>
  <si>
    <t>Intensity Zone</t>
  </si>
  <si>
    <t>Endurance Methods</t>
  </si>
  <si>
    <t>Training Zone</t>
  </si>
  <si>
    <t>HIIT Methods</t>
  </si>
  <si>
    <t>Fibres</t>
  </si>
  <si>
    <t>RPE</t>
  </si>
  <si>
    <t>1 sec</t>
  </si>
  <si>
    <t>HIT</t>
  </si>
  <si>
    <t>Neuromuscular Power</t>
  </si>
  <si>
    <t>SIT</t>
  </si>
  <si>
    <t>Fast Twitch (Type I, IIa, IIx)</t>
  </si>
  <si>
    <r>
      <rPr>
        <b/>
        <sz val="11"/>
        <color theme="0"/>
        <rFont val="Calibri"/>
        <family val="2"/>
        <scheme val="minor"/>
      </rPr>
      <t xml:space="preserve">19-20 </t>
    </r>
    <r>
      <rPr>
        <sz val="11"/>
        <color theme="0"/>
        <rFont val="Calibri"/>
        <family val="2"/>
        <scheme val="minor"/>
      </rPr>
      <t>(Max effort)</t>
    </r>
  </si>
  <si>
    <t>RST</t>
  </si>
  <si>
    <t>30s</t>
  </si>
  <si>
    <t>60s</t>
  </si>
  <si>
    <t>s</t>
  </si>
  <si>
    <t>120s</t>
  </si>
  <si>
    <t>Short HIT</t>
  </si>
  <si>
    <t>Anaerobic Capacity</t>
  </si>
  <si>
    <t>Maximal Aerobic</t>
  </si>
  <si>
    <t>T5</t>
  </si>
  <si>
    <r>
      <rPr>
        <b/>
        <sz val="11"/>
        <color theme="0"/>
        <rFont val="Calibri"/>
        <family val="2"/>
        <scheme val="minor"/>
      </rPr>
      <t xml:space="preserve">17-18 </t>
    </r>
    <r>
      <rPr>
        <sz val="11"/>
        <color theme="0"/>
        <rFont val="Calibri"/>
        <family val="2"/>
        <scheme val="minor"/>
      </rPr>
      <t>(Very hard)</t>
    </r>
  </si>
  <si>
    <t>4-6min</t>
  </si>
  <si>
    <t>&gt;5</t>
  </si>
  <si>
    <t>Long HIT</t>
  </si>
  <si>
    <t>5-6</t>
  </si>
  <si>
    <t>T4</t>
  </si>
  <si>
    <t>Mixed (Type I &amp; IIa)</t>
  </si>
  <si>
    <r>
      <rPr>
        <b/>
        <sz val="11"/>
        <color theme="0"/>
        <rFont val="Calibri"/>
        <family val="2"/>
        <scheme val="minor"/>
      </rPr>
      <t>15-16</t>
    </r>
    <r>
      <rPr>
        <sz val="11"/>
        <color theme="0"/>
        <rFont val="Calibri"/>
        <family val="2"/>
        <scheme val="minor"/>
      </rPr>
      <t xml:space="preserve"> (Hard)</t>
    </r>
  </si>
  <si>
    <t>20min</t>
  </si>
  <si>
    <t>20-40 min</t>
  </si>
  <si>
    <t>3-6</t>
  </si>
  <si>
    <t>LT2/CP/FTP</t>
  </si>
  <si>
    <t>MIT</t>
  </si>
  <si>
    <t>Heavy Aerobic</t>
  </si>
  <si>
    <t>T3</t>
  </si>
  <si>
    <t>Active Recovery</t>
  </si>
  <si>
    <r>
      <rPr>
        <b/>
        <sz val="11"/>
        <color theme="1"/>
        <rFont val="Calibri"/>
        <family val="2"/>
        <scheme val="minor"/>
      </rPr>
      <t xml:space="preserve">13-14 </t>
    </r>
    <r>
      <rPr>
        <sz val="10"/>
        <color theme="1"/>
        <rFont val="Calibri"/>
        <family val="2"/>
        <scheme val="minor"/>
      </rPr>
      <t>(Somewhat hard)</t>
    </r>
  </si>
  <si>
    <t>2-4</t>
  </si>
  <si>
    <t>Moderate Aerobic</t>
  </si>
  <si>
    <t>T2</t>
  </si>
  <si>
    <r>
      <rPr>
        <b/>
        <sz val="11"/>
        <color theme="1"/>
        <rFont val="Calibri"/>
        <family val="2"/>
        <scheme val="minor"/>
      </rPr>
      <t>9-12</t>
    </r>
    <r>
      <rPr>
        <sz val="11"/>
        <color theme="1"/>
        <rFont val="Calibri"/>
        <family val="2"/>
        <scheme val="minor"/>
      </rPr>
      <t xml:space="preserve"> (Light)</t>
    </r>
  </si>
  <si>
    <t>120min+</t>
  </si>
  <si>
    <t>&lt;2</t>
  </si>
  <si>
    <t>LT1</t>
  </si>
  <si>
    <t>LIT</t>
  </si>
  <si>
    <t>Slow Twitch (Type I)</t>
  </si>
  <si>
    <t>Light Aerobic</t>
  </si>
  <si>
    <t>T1</t>
  </si>
  <si>
    <r>
      <rPr>
        <b/>
        <sz val="11"/>
        <color theme="1"/>
        <rFont val="Calibri"/>
        <family val="2"/>
        <scheme val="minor"/>
      </rPr>
      <t>6-11</t>
    </r>
    <r>
      <rPr>
        <sz val="11"/>
        <color theme="1"/>
        <rFont val="Calibri"/>
        <family val="2"/>
        <scheme val="minor"/>
      </rPr>
      <t xml:space="preserve">   (Very light)</t>
    </r>
  </si>
  <si>
    <t>Pmax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</si>
</sst>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\ &quot;W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/>
    <xf numFmtId="1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3" fillId="4" borderId="5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/>
    <xf numFmtId="0" fontId="0" fillId="0" borderId="0" xfId="0" applyBorder="1"/>
    <xf numFmtId="9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0" fontId="0" fillId="4" borderId="0" xfId="0" applyFill="1"/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5" fillId="2" borderId="0" xfId="0" applyFont="1" applyFill="1"/>
    <xf numFmtId="1" fontId="5" fillId="2" borderId="0" xfId="0" applyNumberFormat="1" applyFont="1" applyFill="1" applyAlignment="1">
      <alignment horizontal="center"/>
    </xf>
    <xf numFmtId="1" fontId="3" fillId="4" borderId="2" xfId="0" applyNumberFormat="1" applyFont="1" applyFill="1" applyBorder="1" applyAlignment="1" applyProtection="1">
      <alignment horizontal="center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164" fontId="3" fillId="4" borderId="9" xfId="0" applyNumberFormat="1" applyFont="1" applyFill="1" applyBorder="1" applyAlignment="1" applyProtection="1">
      <alignment horizontal="center"/>
      <protection locked="0"/>
    </xf>
    <xf numFmtId="1" fontId="4" fillId="2" borderId="0" xfId="0" applyNumberFormat="1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 wrapText="1"/>
      <protection hidden="1"/>
    </xf>
    <xf numFmtId="1" fontId="4" fillId="5" borderId="0" xfId="0" applyNumberFormat="1" applyFont="1" applyFill="1" applyAlignment="1" applyProtection="1">
      <alignment horizontal="center"/>
      <protection hidden="1"/>
    </xf>
    <xf numFmtId="164" fontId="2" fillId="5" borderId="0" xfId="0" applyNumberFormat="1" applyFont="1" applyFill="1" applyAlignment="1" applyProtection="1">
      <alignment horizontal="center"/>
      <protection hidden="1"/>
    </xf>
    <xf numFmtId="9" fontId="4" fillId="5" borderId="0" xfId="1" applyFont="1" applyFill="1" applyAlignment="1" applyProtection="1">
      <alignment horizontal="center"/>
      <protection hidden="1"/>
    </xf>
    <xf numFmtId="9" fontId="2" fillId="5" borderId="0" xfId="1" applyFont="1" applyFill="1" applyAlignment="1" applyProtection="1">
      <alignment horizontal="center"/>
      <protection hidden="1"/>
    </xf>
    <xf numFmtId="0" fontId="4" fillId="5" borderId="0" xfId="0" applyFont="1" applyFill="1" applyAlignment="1" applyProtection="1">
      <alignment horizontal="center"/>
      <protection hidden="1"/>
    </xf>
    <xf numFmtId="0" fontId="4" fillId="5" borderId="0" xfId="0" applyFont="1" applyFill="1" applyProtection="1">
      <protection hidden="1"/>
    </xf>
    <xf numFmtId="9" fontId="4" fillId="5" borderId="0" xfId="0" applyNumberFormat="1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 vertical="center" textRotation="90"/>
      <protection hidden="1"/>
    </xf>
    <xf numFmtId="1" fontId="0" fillId="9" borderId="0" xfId="0" applyNumberFormat="1" applyFill="1" applyAlignment="1" applyProtection="1">
      <alignment horizontal="center"/>
      <protection hidden="1"/>
    </xf>
    <xf numFmtId="164" fontId="0" fillId="9" borderId="0" xfId="0" applyNumberFormat="1" applyFill="1" applyAlignment="1" applyProtection="1">
      <alignment horizontal="center"/>
      <protection hidden="1"/>
    </xf>
    <xf numFmtId="9" fontId="0" fillId="9" borderId="0" xfId="1" applyFont="1" applyFill="1" applyAlignment="1" applyProtection="1">
      <alignment horizontal="center"/>
      <protection hidden="1"/>
    </xf>
    <xf numFmtId="9" fontId="0" fillId="9" borderId="0" xfId="0" applyNumberFormat="1" applyFill="1" applyAlignment="1" applyProtection="1">
      <alignment horizontal="center"/>
      <protection hidden="1"/>
    </xf>
    <xf numFmtId="0" fontId="0" fillId="9" borderId="0" xfId="0" applyFill="1" applyProtection="1">
      <protection hidden="1"/>
    </xf>
    <xf numFmtId="9" fontId="5" fillId="9" borderId="0" xfId="0" applyNumberFormat="1" applyFont="1" applyFill="1" applyAlignment="1" applyProtection="1">
      <alignment horizontal="center"/>
      <protection hidden="1"/>
    </xf>
    <xf numFmtId="0" fontId="0" fillId="9" borderId="0" xfId="0" applyFill="1" applyAlignment="1" applyProtection="1">
      <alignment horizontal="center"/>
      <protection hidden="1"/>
    </xf>
    <xf numFmtId="1" fontId="0" fillId="10" borderId="0" xfId="0" applyNumberFormat="1" applyFill="1" applyAlignment="1" applyProtection="1">
      <alignment horizontal="center"/>
      <protection hidden="1"/>
    </xf>
    <xf numFmtId="164" fontId="0" fillId="10" borderId="0" xfId="0" applyNumberFormat="1" applyFill="1" applyAlignment="1" applyProtection="1">
      <alignment horizontal="center"/>
      <protection hidden="1"/>
    </xf>
    <xf numFmtId="9" fontId="0" fillId="10" borderId="0" xfId="1" applyFont="1" applyFill="1" applyAlignment="1" applyProtection="1">
      <alignment horizontal="center"/>
      <protection hidden="1"/>
    </xf>
    <xf numFmtId="9" fontId="0" fillId="10" borderId="0" xfId="0" applyNumberFormat="1" applyFill="1" applyAlignment="1" applyProtection="1">
      <alignment horizontal="center"/>
      <protection hidden="1"/>
    </xf>
    <xf numFmtId="0" fontId="0" fillId="10" borderId="0" xfId="0" applyFill="1" applyProtection="1">
      <protection hidden="1"/>
    </xf>
    <xf numFmtId="9" fontId="5" fillId="10" borderId="0" xfId="0" applyNumberFormat="1" applyFont="1" applyFill="1" applyAlignment="1" applyProtection="1">
      <alignment horizontal="center"/>
      <protection hidden="1"/>
    </xf>
    <xf numFmtId="0" fontId="0" fillId="10" borderId="0" xfId="0" applyFill="1" applyAlignment="1" applyProtection="1">
      <alignment horizontal="center"/>
      <protection hidden="1"/>
    </xf>
    <xf numFmtId="1" fontId="0" fillId="12" borderId="0" xfId="0" applyNumberFormat="1" applyFill="1" applyAlignment="1" applyProtection="1">
      <alignment horizontal="center"/>
      <protection hidden="1"/>
    </xf>
    <xf numFmtId="164" fontId="0" fillId="12" borderId="0" xfId="0" applyNumberFormat="1" applyFill="1" applyAlignment="1" applyProtection="1">
      <alignment horizontal="center"/>
      <protection hidden="1"/>
    </xf>
    <xf numFmtId="9" fontId="0" fillId="12" borderId="0" xfId="1" applyFont="1" applyFill="1" applyAlignment="1" applyProtection="1">
      <alignment horizontal="center"/>
      <protection hidden="1"/>
    </xf>
    <xf numFmtId="9" fontId="0" fillId="12" borderId="0" xfId="0" applyNumberFormat="1" applyFill="1" applyAlignment="1" applyProtection="1">
      <alignment horizontal="center"/>
      <protection hidden="1"/>
    </xf>
    <xf numFmtId="0" fontId="0" fillId="12" borderId="0" xfId="0" applyFill="1" applyProtection="1">
      <protection hidden="1"/>
    </xf>
    <xf numFmtId="9" fontId="5" fillId="12" borderId="0" xfId="0" applyNumberFormat="1" applyFont="1" applyFill="1" applyAlignment="1" applyProtection="1">
      <alignment horizontal="center"/>
      <protection hidden="1"/>
    </xf>
    <xf numFmtId="0" fontId="0" fillId="1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1" fontId="5" fillId="5" borderId="0" xfId="0" applyNumberFormat="1" applyFont="1" applyFill="1" applyAlignment="1" applyProtection="1">
      <alignment horizontal="center"/>
      <protection hidden="1"/>
    </xf>
    <xf numFmtId="0" fontId="7" fillId="5" borderId="0" xfId="0" applyFont="1" applyFill="1" applyAlignment="1" applyProtection="1">
      <alignment horizontal="center"/>
      <protection hidden="1"/>
    </xf>
    <xf numFmtId="1" fontId="4" fillId="2" borderId="0" xfId="0" applyNumberFormat="1" applyFont="1" applyFill="1" applyAlignment="1" applyProtection="1">
      <alignment horizontal="center"/>
      <protection hidden="1"/>
    </xf>
    <xf numFmtId="1" fontId="0" fillId="17" borderId="0" xfId="0" applyNumberFormat="1" applyFill="1" applyAlignment="1" applyProtection="1">
      <alignment horizontal="center"/>
      <protection hidden="1"/>
    </xf>
    <xf numFmtId="164" fontId="0" fillId="17" borderId="0" xfId="0" applyNumberFormat="1" applyFill="1" applyAlignment="1" applyProtection="1">
      <alignment horizontal="center"/>
      <protection hidden="1"/>
    </xf>
    <xf numFmtId="9" fontId="0" fillId="17" borderId="0" xfId="1" applyFont="1" applyFill="1" applyAlignment="1" applyProtection="1">
      <alignment horizontal="center"/>
      <protection hidden="1"/>
    </xf>
    <xf numFmtId="0" fontId="0" fillId="17" borderId="0" xfId="0" applyFill="1" applyProtection="1">
      <protection hidden="1"/>
    </xf>
    <xf numFmtId="9" fontId="0" fillId="17" borderId="0" xfId="0" applyNumberFormat="1" applyFill="1" applyAlignment="1" applyProtection="1">
      <alignment horizontal="center"/>
      <protection hidden="1"/>
    </xf>
    <xf numFmtId="9" fontId="5" fillId="17" borderId="0" xfId="0" applyNumberFormat="1" applyFont="1" applyFill="1" applyAlignment="1" applyProtection="1">
      <alignment horizontal="center"/>
      <protection hidden="1"/>
    </xf>
    <xf numFmtId="0" fontId="0" fillId="17" borderId="0" xfId="0" applyFill="1" applyAlignment="1" applyProtection="1">
      <alignment horizontal="center"/>
      <protection hidden="1"/>
    </xf>
    <xf numFmtId="164" fontId="0" fillId="17" borderId="0" xfId="0" applyNumberFormat="1" applyFill="1" applyProtection="1">
      <protection hidden="1"/>
    </xf>
    <xf numFmtId="164" fontId="0" fillId="18" borderId="0" xfId="0" applyNumberFormat="1" applyFill="1" applyProtection="1">
      <protection hidden="1"/>
    </xf>
    <xf numFmtId="1" fontId="0" fillId="18" borderId="0" xfId="0" applyNumberFormat="1" applyFill="1" applyAlignment="1" applyProtection="1">
      <alignment horizontal="center" vertical="center"/>
      <protection hidden="1"/>
    </xf>
    <xf numFmtId="164" fontId="0" fillId="18" borderId="0" xfId="0" applyNumberFormat="1" applyFill="1" applyAlignment="1" applyProtection="1">
      <alignment horizontal="center" vertical="center"/>
      <protection hidden="1"/>
    </xf>
    <xf numFmtId="9" fontId="0" fillId="18" borderId="0" xfId="1" applyFont="1" applyFill="1" applyAlignment="1" applyProtection="1">
      <alignment horizontal="center"/>
      <protection hidden="1"/>
    </xf>
    <xf numFmtId="0" fontId="0" fillId="18" borderId="0" xfId="0" applyFill="1" applyAlignment="1" applyProtection="1">
      <alignment horizontal="center"/>
      <protection hidden="1"/>
    </xf>
    <xf numFmtId="1" fontId="0" fillId="18" borderId="0" xfId="0" applyNumberFormat="1" applyFill="1" applyAlignment="1" applyProtection="1">
      <alignment horizontal="center"/>
      <protection hidden="1"/>
    </xf>
    <xf numFmtId="9" fontId="0" fillId="18" borderId="0" xfId="0" applyNumberFormat="1" applyFill="1" applyAlignment="1" applyProtection="1">
      <alignment horizontal="center"/>
      <protection hidden="1"/>
    </xf>
    <xf numFmtId="9" fontId="5" fillId="18" borderId="0" xfId="0" applyNumberFormat="1" applyFont="1" applyFill="1" applyAlignment="1" applyProtection="1">
      <alignment horizontal="center"/>
      <protection hidden="1"/>
    </xf>
    <xf numFmtId="2" fontId="0" fillId="18" borderId="0" xfId="0" quotePrefix="1" applyNumberFormat="1" applyFill="1" applyAlignment="1" applyProtection="1">
      <alignment horizontal="center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4" fillId="5" borderId="0" xfId="0" applyNumberFormat="1" applyFont="1" applyFill="1" applyAlignment="1" applyProtection="1">
      <alignment horizontal="center"/>
      <protection hidden="1"/>
    </xf>
    <xf numFmtId="164" fontId="4" fillId="5" borderId="0" xfId="0" applyNumberFormat="1" applyFont="1" applyFill="1" applyProtection="1">
      <protection hidden="1"/>
    </xf>
    <xf numFmtId="0" fontId="8" fillId="5" borderId="0" xfId="0" applyFont="1" applyFill="1" applyAlignment="1" applyProtection="1">
      <alignment horizontal="center"/>
      <protection hidden="1"/>
    </xf>
    <xf numFmtId="0" fontId="4" fillId="5" borderId="0" xfId="0" quotePrefix="1" applyFont="1" applyFill="1" applyAlignment="1" applyProtection="1">
      <alignment horizontal="center"/>
      <protection hidden="1"/>
    </xf>
    <xf numFmtId="164" fontId="0" fillId="20" borderId="0" xfId="0" applyNumberFormat="1" applyFill="1" applyAlignment="1" applyProtection="1">
      <alignment horizontal="center"/>
      <protection hidden="1"/>
    </xf>
    <xf numFmtId="9" fontId="0" fillId="20" borderId="0" xfId="1" applyFont="1" applyFill="1" applyAlignment="1" applyProtection="1">
      <alignment horizontal="center"/>
      <protection hidden="1"/>
    </xf>
    <xf numFmtId="0" fontId="0" fillId="20" borderId="0" xfId="0" applyFill="1" applyProtection="1">
      <protection hidden="1"/>
    </xf>
    <xf numFmtId="1" fontId="5" fillId="20" borderId="0" xfId="0" applyNumberFormat="1" applyFont="1" applyFill="1" applyAlignment="1" applyProtection="1">
      <alignment horizontal="center"/>
      <protection hidden="1"/>
    </xf>
    <xf numFmtId="9" fontId="0" fillId="20" borderId="0" xfId="0" applyNumberFormat="1" applyFill="1" applyAlignment="1" applyProtection="1">
      <alignment horizontal="center"/>
      <protection hidden="1"/>
    </xf>
    <xf numFmtId="9" fontId="5" fillId="20" borderId="0" xfId="0" applyNumberFormat="1" applyFont="1" applyFill="1" applyAlignment="1" applyProtection="1">
      <alignment horizontal="center"/>
      <protection hidden="1"/>
    </xf>
    <xf numFmtId="0" fontId="0" fillId="20" borderId="0" xfId="0" applyFill="1" applyAlignment="1" applyProtection="1">
      <alignment horizontal="center"/>
      <protection hidden="1"/>
    </xf>
    <xf numFmtId="1" fontId="4" fillId="12" borderId="0" xfId="0" applyNumberFormat="1" applyFont="1" applyFill="1" applyAlignment="1" applyProtection="1">
      <alignment horizontal="center"/>
      <protection hidden="1"/>
    </xf>
    <xf numFmtId="1" fontId="5" fillId="12" borderId="0" xfId="0" applyNumberFormat="1" applyFont="1" applyFill="1" applyAlignment="1" applyProtection="1">
      <alignment horizontal="center"/>
      <protection hidden="1"/>
    </xf>
    <xf numFmtId="0" fontId="0" fillId="12" borderId="0" xfId="0" quotePrefix="1" applyFill="1" applyAlignment="1" applyProtection="1">
      <alignment horizontal="center"/>
      <protection hidden="1"/>
    </xf>
    <xf numFmtId="164" fontId="0" fillId="22" borderId="0" xfId="0" applyNumberFormat="1" applyFill="1" applyAlignment="1" applyProtection="1">
      <alignment horizontal="center"/>
      <protection hidden="1"/>
    </xf>
    <xf numFmtId="9" fontId="0" fillId="22" borderId="0" xfId="1" applyFont="1" applyFill="1" applyAlignment="1" applyProtection="1">
      <alignment horizontal="center"/>
      <protection hidden="1"/>
    </xf>
    <xf numFmtId="0" fontId="0" fillId="22" borderId="0" xfId="0" applyFill="1" applyProtection="1">
      <protection hidden="1"/>
    </xf>
    <xf numFmtId="1" fontId="5" fillId="22" borderId="0" xfId="0" applyNumberFormat="1" applyFont="1" applyFill="1" applyAlignment="1" applyProtection="1">
      <alignment horizontal="center"/>
      <protection hidden="1"/>
    </xf>
    <xf numFmtId="9" fontId="0" fillId="22" borderId="0" xfId="0" applyNumberFormat="1" applyFill="1" applyAlignment="1" applyProtection="1">
      <alignment horizontal="center"/>
      <protection hidden="1"/>
    </xf>
    <xf numFmtId="9" fontId="5" fillId="22" borderId="0" xfId="0" applyNumberFormat="1" applyFont="1" applyFill="1" applyAlignment="1" applyProtection="1">
      <alignment horizontal="center"/>
      <protection hidden="1"/>
    </xf>
    <xf numFmtId="0" fontId="0" fillId="22" borderId="0" xfId="0" applyFill="1" applyAlignment="1" applyProtection="1">
      <alignment horizontal="center"/>
      <protection hidden="1"/>
    </xf>
    <xf numFmtId="1" fontId="4" fillId="21" borderId="0" xfId="0" applyNumberFormat="1" applyFont="1" applyFill="1" applyAlignment="1" applyProtection="1">
      <alignment horizontal="center"/>
      <protection hidden="1"/>
    </xf>
    <xf numFmtId="164" fontId="0" fillId="21" borderId="0" xfId="0" applyNumberFormat="1" applyFill="1" applyAlignment="1" applyProtection="1">
      <alignment horizontal="center"/>
      <protection hidden="1"/>
    </xf>
    <xf numFmtId="9" fontId="0" fillId="21" borderId="0" xfId="1" applyFont="1" applyFill="1" applyAlignment="1" applyProtection="1">
      <alignment horizontal="center"/>
      <protection hidden="1"/>
    </xf>
    <xf numFmtId="0" fontId="0" fillId="21" borderId="0" xfId="0" applyFill="1" applyProtection="1">
      <protection hidden="1"/>
    </xf>
    <xf numFmtId="1" fontId="0" fillId="21" borderId="0" xfId="0" applyNumberFormat="1" applyFill="1" applyAlignment="1" applyProtection="1">
      <alignment horizontal="center"/>
      <protection hidden="1"/>
    </xf>
    <xf numFmtId="9" fontId="0" fillId="21" borderId="0" xfId="0" applyNumberFormat="1" applyFill="1" applyAlignment="1" applyProtection="1">
      <alignment horizontal="center"/>
      <protection hidden="1"/>
    </xf>
    <xf numFmtId="9" fontId="5" fillId="21" borderId="0" xfId="0" applyNumberFormat="1" applyFont="1" applyFill="1" applyAlignment="1" applyProtection="1">
      <alignment horizontal="center"/>
      <protection hidden="1"/>
    </xf>
    <xf numFmtId="0" fontId="0" fillId="21" borderId="0" xfId="0" applyFill="1" applyAlignment="1" applyProtection="1">
      <alignment horizontal="center"/>
      <protection hidden="1"/>
    </xf>
    <xf numFmtId="1" fontId="0" fillId="2" borderId="0" xfId="0" applyNumberFormat="1" applyFill="1" applyAlignment="1" applyProtection="1">
      <alignment horizontal="center"/>
      <protection hidden="1"/>
    </xf>
    <xf numFmtId="164" fontId="0" fillId="2" borderId="0" xfId="0" applyNumberFormat="1" applyFill="1" applyAlignment="1" applyProtection="1">
      <alignment horizontal="center"/>
      <protection hidden="1"/>
    </xf>
    <xf numFmtId="9" fontId="0" fillId="2" borderId="0" xfId="1" applyFont="1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1" fontId="5" fillId="2" borderId="0" xfId="0" applyNumberFormat="1" applyFont="1" applyFill="1" applyAlignment="1" applyProtection="1">
      <alignment horizontal="center"/>
      <protection hidden="1"/>
    </xf>
    <xf numFmtId="9" fontId="0" fillId="2" borderId="0" xfId="0" applyNumberFormat="1" applyFill="1" applyAlignment="1" applyProtection="1">
      <alignment horizontal="center"/>
      <protection hidden="1"/>
    </xf>
    <xf numFmtId="9" fontId="5" fillId="2" borderId="0" xfId="0" applyNumberFormat="1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2" fillId="3" borderId="6" xfId="0" applyFont="1" applyFill="1" applyBorder="1" applyProtection="1">
      <protection hidden="1"/>
    </xf>
    <xf numFmtId="1" fontId="3" fillId="4" borderId="5" xfId="0" applyNumberFormat="1" applyFont="1" applyFill="1" applyBorder="1" applyAlignment="1" applyProtection="1">
      <alignment horizontal="center"/>
      <protection hidden="1"/>
    </xf>
    <xf numFmtId="164" fontId="1" fillId="2" borderId="4" xfId="0" applyNumberFormat="1" applyFont="1" applyFill="1" applyBorder="1" applyAlignment="1" applyProtection="1">
      <alignment horizontal="center"/>
      <protection hidden="1"/>
    </xf>
    <xf numFmtId="164" fontId="1" fillId="2" borderId="7" xfId="0" applyNumberFormat="1" applyFont="1" applyFill="1" applyBorder="1" applyAlignment="1" applyProtection="1">
      <alignment horizontal="center"/>
      <protection hidden="1"/>
    </xf>
    <xf numFmtId="164" fontId="1" fillId="2" borderId="8" xfId="0" applyNumberFormat="1" applyFont="1" applyFill="1" applyBorder="1" applyAlignment="1" applyProtection="1">
      <alignment horizontal="center"/>
      <protection hidden="1"/>
    </xf>
    <xf numFmtId="9" fontId="4" fillId="0" borderId="0" xfId="1" applyFont="1" applyAlignment="1" applyProtection="1">
      <alignment horizontal="center"/>
      <protection hidden="1"/>
    </xf>
    <xf numFmtId="1" fontId="0" fillId="20" borderId="0" xfId="0" applyNumberFormat="1" applyFill="1" applyAlignment="1" applyProtection="1">
      <alignment horizontal="center"/>
      <protection hidden="1"/>
    </xf>
    <xf numFmtId="1" fontId="0" fillId="22" borderId="0" xfId="0" applyNumberFormat="1" applyFill="1" applyAlignment="1" applyProtection="1">
      <alignment horizontal="center"/>
      <protection hidden="1"/>
    </xf>
    <xf numFmtId="0" fontId="4" fillId="13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2" borderId="0" xfId="0" applyFill="1" applyAlignment="1" applyProtection="1">
      <alignment horizontal="center" vertical="center" wrapText="1"/>
      <protection hidden="1"/>
    </xf>
    <xf numFmtId="0" fontId="0" fillId="10" borderId="0" xfId="0" applyFill="1" applyAlignment="1" applyProtection="1">
      <alignment horizontal="center" vertical="center"/>
      <protection hidden="1"/>
    </xf>
    <xf numFmtId="0" fontId="0" fillId="20" borderId="0" xfId="0" applyFill="1" applyAlignment="1" applyProtection="1">
      <alignment horizontal="center" vertical="center" wrapText="1"/>
      <protection hidden="1"/>
    </xf>
    <xf numFmtId="0" fontId="0" fillId="21" borderId="0" xfId="0" applyFill="1" applyAlignment="1" applyProtection="1">
      <alignment horizontal="center" vertical="center" wrapText="1"/>
      <protection hidden="1"/>
    </xf>
    <xf numFmtId="0" fontId="0" fillId="18" borderId="0" xfId="0" applyFill="1" applyAlignment="1" applyProtection="1">
      <alignment horizontal="center" vertical="center" wrapText="1"/>
      <protection hidden="1"/>
    </xf>
    <xf numFmtId="0" fontId="0" fillId="12" borderId="0" xfId="0" applyFill="1" applyAlignment="1" applyProtection="1">
      <alignment horizontal="center" vertical="center" wrapText="1"/>
      <protection hidden="1"/>
    </xf>
    <xf numFmtId="0" fontId="0" fillId="17" borderId="0" xfId="0" applyFill="1" applyAlignment="1" applyProtection="1">
      <alignment horizontal="center" vertical="center"/>
      <protection hidden="1"/>
    </xf>
    <xf numFmtId="0" fontId="0" fillId="23" borderId="0" xfId="0" applyFill="1" applyAlignment="1" applyProtection="1">
      <alignment horizontal="center" vertical="center" wrapText="1"/>
      <protection hidden="1"/>
    </xf>
    <xf numFmtId="0" fontId="4" fillId="7" borderId="0" xfId="0" applyFont="1" applyFill="1" applyAlignment="1" applyProtection="1">
      <alignment horizontal="center" vertical="center" wrapText="1"/>
      <protection hidden="1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0" fillId="13" borderId="0" xfId="0" applyFill="1" applyAlignment="1" applyProtection="1">
      <alignment horizontal="center" vertical="center" wrapText="1"/>
      <protection hidden="1"/>
    </xf>
    <xf numFmtId="0" fontId="4" fillId="15" borderId="0" xfId="0" applyFont="1" applyFill="1" applyAlignment="1" applyProtection="1">
      <alignment horizontal="center" vertical="center" wrapText="1"/>
      <protection hidden="1"/>
    </xf>
    <xf numFmtId="165" fontId="6" fillId="3" borderId="0" xfId="0" applyNumberFormat="1" applyFont="1" applyFill="1" applyAlignment="1" applyProtection="1">
      <alignment horizontal="center" vertical="center" textRotation="90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4" fillId="7" borderId="0" xfId="0" applyFont="1" applyFill="1" applyAlignment="1" applyProtection="1">
      <alignment horizontal="center" vertical="center" textRotation="90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0" fillId="6" borderId="0" xfId="0" applyFill="1" applyAlignment="1" applyProtection="1">
      <alignment horizontal="center" vertical="center" wrapText="1"/>
      <protection hidden="1"/>
    </xf>
    <xf numFmtId="0" fontId="0" fillId="14" borderId="0" xfId="0" applyFill="1" applyAlignment="1" applyProtection="1">
      <alignment horizontal="center" vertical="center"/>
      <protection hidden="1"/>
    </xf>
    <xf numFmtId="0" fontId="2" fillId="16" borderId="0" xfId="0" applyFont="1" applyFill="1" applyAlignment="1" applyProtection="1">
      <alignment horizontal="center" vertical="center"/>
      <protection hidden="1"/>
    </xf>
    <xf numFmtId="0" fontId="0" fillId="18" borderId="0" xfId="0" applyFill="1" applyAlignment="1" applyProtection="1">
      <alignment horizontal="center" vertical="center"/>
      <protection hidden="1"/>
    </xf>
    <xf numFmtId="0" fontId="0" fillId="19" borderId="0" xfId="0" applyFill="1" applyAlignment="1" applyProtection="1">
      <alignment horizontal="center" vertical="center"/>
      <protection hidden="1"/>
    </xf>
    <xf numFmtId="0" fontId="0" fillId="9" borderId="0" xfId="0" applyFill="1" applyAlignment="1" applyProtection="1">
      <alignment horizontal="center" vertical="center" wrapText="1"/>
      <protection hidden="1"/>
    </xf>
    <xf numFmtId="0" fontId="2" fillId="11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center" vertical="center"/>
      <protection hidden="1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225349</xdr:colOff>
      <xdr:row>2</xdr:row>
      <xdr:rowOff>61913</xdr:rowOff>
    </xdr:from>
    <xdr:to>
      <xdr:col>8</xdr:col>
      <xdr:colOff>442913</xdr:colOff>
      <xdr:row>4</xdr:row>
      <xdr:rowOff>166687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11793D-3F2B-4EA7-AA98-CB04B7D3E5A5}"/>
            </a:ext>
          </a:extLst>
        </xdr:cNvPr>
        <xdr:cNvGrpSpPr/>
      </xdr:nvGrpSpPr>
      <xdr:grpSpPr>
        <a:xfrm>
          <a:off x="4089778" y="470127"/>
          <a:ext cx="2054528" cy="485774"/>
          <a:chOff x="3967495" y="185738"/>
          <a:chExt cx="2171368" cy="464805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id="{5C09FE3E-1BEC-41BA-85D1-458653E4E1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7495" y="185738"/>
            <a:ext cx="464806" cy="4648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itle 1">
            <a:extLst>
              <a:ext uri="{FF2B5EF4-FFF2-40B4-BE49-F238E27FC236}">
                <a16:creationId xmlns:a16="http://schemas.microsoft.com/office/drawing/2014/main" id="{D0CDC491-DE3F-43BE-B0C1-DDAB3E394370}"/>
              </a:ext>
            </a:extLst>
          </xdr:cNvPr>
          <xdr:cNvSpPr txBox="1">
            <a:spLocks/>
          </xdr:cNvSpPr>
        </xdr:nvSpPr>
        <xdr:spPr bwMode="auto">
          <a:xfrm>
            <a:off x="4432300" y="193675"/>
            <a:ext cx="1706563" cy="4143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AU" altLang="en-US" sz="1600">
                <a:solidFill>
                  <a:schemeClr val="tx1"/>
                </a:solidFill>
                <a:latin typeface="+mn-lt"/>
                <a:ea typeface="ＭＳ Ｐゴシック" panose="020B0600070205080204" pitchFamily="34" charset="-128"/>
                <a:cs typeface="Arial" panose="020B0604020202020204" pitchFamily="34" charset="0"/>
              </a:rPr>
              <a:t>@jamiestanley85  @peter__leo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abSelected="1" zoomScale="70" zoomScaleNormal="70" workbookViewId="0">
      <selection activeCell="C8" sqref="C8"/>
    </sheetView>
  </sheetViews>
  <sheetFormatPr baseColWidth="10" defaultColWidth="9.140625" defaultRowHeight="15" x14ac:dyDescent="0.25"/>
  <cols>
    <col min="1" max="1" width="11.42578125" customWidth="1"/>
    <col min="2" max="2" width="17.85546875" customWidth="1"/>
    <col min="3" max="3" width="10.28515625" bestFit="1" customWidth="1"/>
    <col min="4" max="4" width="9.140625" bestFit="1" customWidth="1"/>
    <col min="14" max="14" width="13.140625" style="18" bestFit="1" customWidth="1"/>
    <col min="21" max="23" width="9.140625" style="2"/>
  </cols>
  <sheetData>
    <row r="1" spans="1:20" ht="15.75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 ht="15.75" thickBot="1" x14ac:dyDescent="0.3">
      <c r="A2" s="4" t="s">
        <v>0</v>
      </c>
      <c r="B2" s="5"/>
      <c r="C2" s="6" t="s">
        <v>1</v>
      </c>
      <c r="D2" s="7" t="s">
        <v>2</v>
      </c>
      <c r="E2" s="2"/>
      <c r="F2" s="2"/>
      <c r="G2" s="2"/>
      <c r="H2" s="2"/>
      <c r="I2" s="2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 x14ac:dyDescent="0.25">
      <c r="A3" s="8" t="s">
        <v>3</v>
      </c>
      <c r="B3" s="9" t="s">
        <v>4</v>
      </c>
      <c r="C3" s="25">
        <v>1150</v>
      </c>
      <c r="D3" s="121">
        <f>C3/$C$8</f>
        <v>15.54054054054054</v>
      </c>
      <c r="E3" s="2"/>
      <c r="F3" s="2"/>
      <c r="G3" s="2"/>
      <c r="H3" s="2"/>
      <c r="I3" s="2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x14ac:dyDescent="0.25">
      <c r="A4" s="8" t="s">
        <v>5</v>
      </c>
      <c r="B4" s="9" t="s">
        <v>6</v>
      </c>
      <c r="C4" s="26">
        <v>385</v>
      </c>
      <c r="D4" s="122">
        <f t="shared" ref="D4:D5" si="0">C4/$C$8</f>
        <v>5.2027027027027026</v>
      </c>
      <c r="E4" s="2"/>
      <c r="F4" s="2"/>
      <c r="G4" s="2"/>
      <c r="H4" s="2"/>
      <c r="I4" s="2"/>
      <c r="J4" s="2"/>
      <c r="K4" s="2"/>
      <c r="L4" s="2"/>
      <c r="M4" s="2"/>
      <c r="N4" s="3"/>
      <c r="O4" s="2"/>
      <c r="P4" s="2"/>
      <c r="Q4" s="2"/>
      <c r="R4" s="2"/>
      <c r="S4" s="2"/>
      <c r="T4" s="2"/>
    </row>
    <row r="5" spans="1:20" ht="15.75" thickBot="1" x14ac:dyDescent="0.3">
      <c r="A5" s="8" t="s">
        <v>7</v>
      </c>
      <c r="B5" s="9" t="s">
        <v>8</v>
      </c>
      <c r="C5" s="26">
        <v>320</v>
      </c>
      <c r="D5" s="123">
        <f t="shared" si="0"/>
        <v>4.3243243243243246</v>
      </c>
      <c r="E5" s="2"/>
      <c r="F5" s="2"/>
      <c r="G5" s="2"/>
      <c r="H5" s="2"/>
      <c r="I5" s="2"/>
      <c r="J5" s="2"/>
      <c r="K5" s="2"/>
      <c r="L5" s="2"/>
      <c r="M5" s="2"/>
      <c r="N5" s="3"/>
      <c r="O5" s="2"/>
      <c r="P5" s="2"/>
      <c r="Q5" s="2"/>
      <c r="R5" s="2"/>
      <c r="S5" s="2"/>
      <c r="T5" s="2"/>
    </row>
    <row r="6" spans="1:20" ht="15.75" thickBot="1" x14ac:dyDescent="0.3">
      <c r="A6" s="10"/>
      <c r="B6" s="11" t="s">
        <v>9</v>
      </c>
      <c r="C6" s="14">
        <v>178</v>
      </c>
      <c r="D6" s="12"/>
      <c r="E6" s="13"/>
      <c r="F6" s="2"/>
      <c r="G6" s="2"/>
      <c r="H6" s="2"/>
      <c r="I6" s="2"/>
      <c r="J6" s="2"/>
      <c r="K6" s="2"/>
      <c r="L6" s="2"/>
      <c r="M6" s="2"/>
      <c r="N6" s="3"/>
      <c r="O6" s="2"/>
      <c r="P6" s="2"/>
      <c r="Q6" s="2"/>
      <c r="R6" s="2"/>
      <c r="S6" s="2"/>
      <c r="T6" s="2"/>
    </row>
    <row r="7" spans="1:20" hidden="1" x14ac:dyDescent="0.25">
      <c r="A7" s="1"/>
      <c r="B7" s="119" t="s">
        <v>10</v>
      </c>
      <c r="C7" s="120">
        <f>(C4-C5)*300</f>
        <v>19500</v>
      </c>
      <c r="D7" s="15"/>
      <c r="E7" s="15"/>
      <c r="F7" s="2"/>
      <c r="G7" s="2"/>
      <c r="H7" s="2"/>
      <c r="I7" s="2"/>
      <c r="J7" s="2"/>
      <c r="K7" s="2"/>
      <c r="L7" s="2"/>
      <c r="M7" s="2"/>
      <c r="N7" s="3"/>
      <c r="O7" s="2"/>
      <c r="P7" s="2"/>
      <c r="Q7" s="2"/>
      <c r="R7" s="2"/>
      <c r="S7" s="2"/>
      <c r="T7" s="2"/>
    </row>
    <row r="8" spans="1:20" ht="15.75" thickBot="1" x14ac:dyDescent="0.3">
      <c r="A8" s="1"/>
      <c r="B8" s="9" t="s">
        <v>11</v>
      </c>
      <c r="C8" s="27">
        <v>74</v>
      </c>
      <c r="D8" s="16"/>
      <c r="E8" s="16"/>
      <c r="F8" s="17"/>
    </row>
    <row r="9" spans="1:20" x14ac:dyDescent="0.25">
      <c r="A9" s="1"/>
      <c r="C9" s="19"/>
      <c r="E9" s="20"/>
      <c r="F9" s="21" t="s">
        <v>12</v>
      </c>
    </row>
    <row r="10" spans="1:20" x14ac:dyDescent="0.25">
      <c r="A10" s="1">
        <v>2.7E-2</v>
      </c>
      <c r="F10" s="17"/>
      <c r="G10" s="18"/>
      <c r="K10" s="124">
        <v>0.02</v>
      </c>
    </row>
    <row r="11" spans="1:20" x14ac:dyDescent="0.25">
      <c r="A11" s="1"/>
      <c r="F11" s="21"/>
      <c r="G11" s="22"/>
      <c r="K11" s="21"/>
    </row>
    <row r="12" spans="1:20" ht="29.25" customHeight="1" x14ac:dyDescent="0.25">
      <c r="A12" s="23"/>
      <c r="B12" s="1"/>
      <c r="C12" s="29" t="s">
        <v>13</v>
      </c>
      <c r="D12" s="29" t="s">
        <v>1</v>
      </c>
      <c r="E12" s="30" t="s">
        <v>2</v>
      </c>
      <c r="F12" s="30" t="s">
        <v>14</v>
      </c>
      <c r="G12" s="30" t="s">
        <v>15</v>
      </c>
      <c r="H12" s="30" t="s">
        <v>0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0" t="s">
        <v>21</v>
      </c>
      <c r="O12" s="30" t="s">
        <v>22</v>
      </c>
      <c r="P12" s="30" t="s">
        <v>23</v>
      </c>
      <c r="Q12" s="30" t="s">
        <v>24</v>
      </c>
      <c r="R12" s="30" t="s">
        <v>25</v>
      </c>
      <c r="S12" s="30" t="s">
        <v>26</v>
      </c>
      <c r="T12" s="30" t="s">
        <v>27</v>
      </c>
    </row>
    <row r="13" spans="1:20" x14ac:dyDescent="0.25">
      <c r="A13" s="23"/>
      <c r="B13" s="28">
        <v>1</v>
      </c>
      <c r="C13" s="142">
        <f>C3-C4</f>
        <v>765</v>
      </c>
      <c r="D13" s="31">
        <f>C3</f>
        <v>1150</v>
      </c>
      <c r="E13" s="32">
        <f>D3</f>
        <v>15.54054054054054</v>
      </c>
      <c r="F13" s="33">
        <f>E13/E13</f>
        <v>1</v>
      </c>
      <c r="G13" s="34">
        <f>D13/$C$13</f>
        <v>1.5032679738562091</v>
      </c>
      <c r="H13" s="35" t="s">
        <v>28</v>
      </c>
      <c r="I13" s="33">
        <f t="shared" ref="I13:I33" si="1">E13/$E$35</f>
        <v>2.9870129870129869</v>
      </c>
      <c r="J13" s="36"/>
      <c r="K13" s="36"/>
      <c r="L13" s="37">
        <f t="shared" ref="L13:L40" si="2">E13/$E$41</f>
        <v>3.5937499999999996</v>
      </c>
      <c r="M13" s="36"/>
      <c r="N13" s="35" t="s">
        <v>72</v>
      </c>
      <c r="O13" s="143" t="s">
        <v>29</v>
      </c>
      <c r="P13" s="144" t="s">
        <v>30</v>
      </c>
      <c r="Q13" s="38"/>
      <c r="R13" s="145" t="s">
        <v>31</v>
      </c>
      <c r="S13" s="146" t="s">
        <v>32</v>
      </c>
      <c r="T13" s="138" t="s">
        <v>33</v>
      </c>
    </row>
    <row r="14" spans="1:20" x14ac:dyDescent="0.25">
      <c r="A14" s="23"/>
      <c r="B14" s="28">
        <v>5</v>
      </c>
      <c r="C14" s="142"/>
      <c r="D14" s="39">
        <f>$C$4+($C$3-$C$4)*EXP(-$A$10*$B14)</f>
        <v>1053.3926724413463</v>
      </c>
      <c r="E14" s="40">
        <f>D14/$C$8</f>
        <v>14.235036114072248</v>
      </c>
      <c r="F14" s="41">
        <f>D14/$D$13</f>
        <v>0.91599362820986641</v>
      </c>
      <c r="G14" s="42">
        <f t="shared" ref="G14:G33" si="3">D14/$C$13</f>
        <v>1.3769838855442436</v>
      </c>
      <c r="H14" s="43"/>
      <c r="I14" s="41">
        <f t="shared" si="1"/>
        <v>2.7360848634840167</v>
      </c>
      <c r="J14" s="43"/>
      <c r="K14" s="43"/>
      <c r="L14" s="44">
        <f t="shared" si="2"/>
        <v>3.2918521013792073</v>
      </c>
      <c r="M14" s="43"/>
      <c r="N14" s="45"/>
      <c r="O14" s="143"/>
      <c r="P14" s="144"/>
      <c r="Q14" s="38"/>
      <c r="R14" s="145"/>
      <c r="S14" s="146"/>
      <c r="T14" s="138"/>
    </row>
    <row r="15" spans="1:20" x14ac:dyDescent="0.25">
      <c r="A15" s="23"/>
      <c r="B15" s="28">
        <v>10</v>
      </c>
      <c r="C15" s="142"/>
      <c r="D15" s="39">
        <f t="shared" ref="D15:D34" si="4">$C$4+($C$3-$C$4)*EXP(-$A$10*$B15)</f>
        <v>968.98531316769265</v>
      </c>
      <c r="E15" s="40">
        <f t="shared" ref="E15:E34" si="5">D15/$C$8</f>
        <v>13.094396123887739</v>
      </c>
      <c r="F15" s="41">
        <f t="shared" ref="F15:F54" si="6">D15/$D$13</f>
        <v>0.84259592449364573</v>
      </c>
      <c r="G15" s="42">
        <f t="shared" si="3"/>
        <v>1.2666474681930624</v>
      </c>
      <c r="H15" s="43"/>
      <c r="I15" s="41">
        <f t="shared" si="1"/>
        <v>2.5168449692667343</v>
      </c>
      <c r="J15" s="43"/>
      <c r="K15" s="43"/>
      <c r="L15" s="44">
        <f t="shared" si="2"/>
        <v>3.0280791036490395</v>
      </c>
      <c r="M15" s="43"/>
      <c r="N15" s="45"/>
      <c r="O15" s="143"/>
      <c r="P15" s="144"/>
      <c r="Q15" s="38"/>
      <c r="R15" s="145"/>
      <c r="S15" s="146"/>
      <c r="T15" s="138"/>
    </row>
    <row r="16" spans="1:20" x14ac:dyDescent="0.25">
      <c r="A16" s="23"/>
      <c r="B16" s="28">
        <v>15</v>
      </c>
      <c r="C16" s="142"/>
      <c r="D16" s="39">
        <f t="shared" si="4"/>
        <v>895.23726030673288</v>
      </c>
      <c r="E16" s="40">
        <f t="shared" si="5"/>
        <v>12.09780081495585</v>
      </c>
      <c r="F16" s="41">
        <f t="shared" si="6"/>
        <v>0.77846718287541994</v>
      </c>
      <c r="G16" s="42">
        <f t="shared" si="3"/>
        <v>1.1702447847146835</v>
      </c>
      <c r="H16" s="43"/>
      <c r="I16" s="41">
        <f t="shared" si="1"/>
        <v>2.3252915852122933</v>
      </c>
      <c r="J16" s="43"/>
      <c r="K16" s="43"/>
      <c r="L16" s="44">
        <f t="shared" si="2"/>
        <v>2.7976164384585402</v>
      </c>
      <c r="M16" s="43"/>
      <c r="N16" s="45"/>
      <c r="O16" s="143"/>
      <c r="P16" s="144"/>
      <c r="Q16" s="38"/>
      <c r="R16" s="145"/>
      <c r="S16" s="146"/>
      <c r="T16" s="138"/>
    </row>
    <row r="17" spans="1:20" x14ac:dyDescent="0.25">
      <c r="A17" s="23"/>
      <c r="B17" s="28">
        <v>20</v>
      </c>
      <c r="C17" s="142"/>
      <c r="D17" s="39">
        <f t="shared" si="4"/>
        <v>830.80241306610208</v>
      </c>
      <c r="E17" s="40">
        <f t="shared" si="5"/>
        <v>11.227059636028406</v>
      </c>
      <c r="F17" s="41">
        <f t="shared" si="6"/>
        <v>0.72243688092704528</v>
      </c>
      <c r="G17" s="42">
        <f t="shared" si="3"/>
        <v>1.0860162262301989</v>
      </c>
      <c r="H17" s="43"/>
      <c r="I17" s="41">
        <f t="shared" si="1"/>
        <v>2.1579283456262393</v>
      </c>
      <c r="J17" s="43"/>
      <c r="K17" s="43"/>
      <c r="L17" s="44">
        <f t="shared" si="2"/>
        <v>2.5962575408315685</v>
      </c>
      <c r="M17" s="43"/>
      <c r="N17" s="45"/>
      <c r="O17" s="143"/>
      <c r="P17" s="144"/>
      <c r="Q17" s="38"/>
      <c r="R17" s="145"/>
      <c r="S17" s="146"/>
      <c r="T17" s="138"/>
    </row>
    <row r="18" spans="1:20" x14ac:dyDescent="0.25">
      <c r="A18" s="23"/>
      <c r="B18" s="28">
        <v>25</v>
      </c>
      <c r="C18" s="142"/>
      <c r="D18" s="46">
        <f t="shared" si="4"/>
        <v>774.50466176477516</v>
      </c>
      <c r="E18" s="47">
        <f t="shared" si="5"/>
        <v>10.466279213037502</v>
      </c>
      <c r="F18" s="48">
        <f t="shared" si="6"/>
        <v>0.6734823145780654</v>
      </c>
      <c r="G18" s="49">
        <f t="shared" si="3"/>
        <v>1.0124243944637583</v>
      </c>
      <c r="H18" s="50"/>
      <c r="I18" s="48">
        <f t="shared" si="1"/>
        <v>2.0117004201682471</v>
      </c>
      <c r="J18" s="50"/>
      <c r="K18" s="50"/>
      <c r="L18" s="51">
        <f t="shared" si="2"/>
        <v>2.4203270680149225</v>
      </c>
      <c r="M18" s="50"/>
      <c r="N18" s="52"/>
      <c r="O18" s="143"/>
      <c r="P18" s="144"/>
      <c r="Q18" s="38"/>
      <c r="R18" s="153" t="s">
        <v>34</v>
      </c>
      <c r="S18" s="146"/>
      <c r="T18" s="138"/>
    </row>
    <row r="19" spans="1:20" x14ac:dyDescent="0.25">
      <c r="A19" s="23"/>
      <c r="B19" s="28">
        <v>30</v>
      </c>
      <c r="C19" s="142"/>
      <c r="D19" s="31">
        <f t="shared" si="4"/>
        <v>725.31642066054997</v>
      </c>
      <c r="E19" s="32">
        <f t="shared" si="5"/>
        <v>9.8015732521695949</v>
      </c>
      <c r="F19" s="33">
        <f t="shared" si="6"/>
        <v>0.63070993100917383</v>
      </c>
      <c r="G19" s="33">
        <f t="shared" si="3"/>
        <v>0.94812604007915025</v>
      </c>
      <c r="H19" s="35" t="s">
        <v>35</v>
      </c>
      <c r="I19" s="33">
        <f t="shared" si="1"/>
        <v>1.8839387549624675</v>
      </c>
      <c r="J19" s="31"/>
      <c r="K19" s="37"/>
      <c r="L19" s="37">
        <f t="shared" si="2"/>
        <v>2.2666138145642187</v>
      </c>
      <c r="M19" s="35"/>
      <c r="N19" s="35"/>
      <c r="O19" s="143"/>
      <c r="P19" s="144"/>
      <c r="Q19" s="38"/>
      <c r="R19" s="153"/>
      <c r="S19" s="146"/>
      <c r="T19" s="138"/>
    </row>
    <row r="20" spans="1:20" x14ac:dyDescent="0.25">
      <c r="A20" s="23"/>
      <c r="B20" s="28">
        <v>35</v>
      </c>
      <c r="C20" s="142"/>
      <c r="D20" s="46">
        <f t="shared" si="4"/>
        <v>682.3398717398411</v>
      </c>
      <c r="E20" s="47">
        <f t="shared" si="5"/>
        <v>9.2208090775654199</v>
      </c>
      <c r="F20" s="48">
        <f t="shared" si="6"/>
        <v>0.5933390189042097</v>
      </c>
      <c r="G20" s="49">
        <f t="shared" si="3"/>
        <v>0.89194754475796223</v>
      </c>
      <c r="H20" s="50"/>
      <c r="I20" s="48">
        <f t="shared" si="1"/>
        <v>1.7723113551684184</v>
      </c>
      <c r="J20" s="50"/>
      <c r="K20" s="50"/>
      <c r="L20" s="51">
        <f t="shared" si="2"/>
        <v>2.1323120991870033</v>
      </c>
      <c r="M20" s="50"/>
      <c r="N20" s="52"/>
      <c r="O20" s="143"/>
      <c r="P20" s="144"/>
      <c r="Q20" s="38"/>
      <c r="R20" s="153"/>
      <c r="S20" s="146"/>
      <c r="T20" s="138"/>
    </row>
    <row r="21" spans="1:20" x14ac:dyDescent="0.25">
      <c r="A21" s="23"/>
      <c r="B21" s="28">
        <v>40</v>
      </c>
      <c r="C21" s="142"/>
      <c r="D21" s="46">
        <f t="shared" si="4"/>
        <v>644.79057711837845</v>
      </c>
      <c r="E21" s="47">
        <f t="shared" si="5"/>
        <v>8.7133861772753853</v>
      </c>
      <c r="F21" s="48">
        <f t="shared" si="6"/>
        <v>0.5606874583638074</v>
      </c>
      <c r="G21" s="49">
        <f t="shared" si="3"/>
        <v>0.84286349950114825</v>
      </c>
      <c r="H21" s="50"/>
      <c r="I21" s="48">
        <f t="shared" si="1"/>
        <v>1.6747807197879963</v>
      </c>
      <c r="J21" s="50"/>
      <c r="K21" s="50"/>
      <c r="L21" s="51">
        <f t="shared" si="2"/>
        <v>2.0149705534949329</v>
      </c>
      <c r="M21" s="50"/>
      <c r="N21" s="52"/>
      <c r="O21" s="143"/>
      <c r="P21" s="144"/>
      <c r="Q21" s="38"/>
      <c r="R21" s="153"/>
      <c r="S21" s="146"/>
      <c r="T21" s="138"/>
    </row>
    <row r="22" spans="1:20" x14ac:dyDescent="0.25">
      <c r="A22" s="23"/>
      <c r="B22" s="28">
        <v>45</v>
      </c>
      <c r="C22" s="142"/>
      <c r="D22" s="46">
        <f t="shared" si="4"/>
        <v>611.98316093494464</v>
      </c>
      <c r="E22" s="47">
        <f t="shared" si="5"/>
        <v>8.2700427153370892</v>
      </c>
      <c r="F22" s="48">
        <f t="shared" si="6"/>
        <v>0.53215927037821276</v>
      </c>
      <c r="G22" s="49">
        <f t="shared" si="3"/>
        <v>0.79997798815025445</v>
      </c>
      <c r="H22" s="50"/>
      <c r="I22" s="48">
        <f t="shared" si="1"/>
        <v>1.589566651779077</v>
      </c>
      <c r="J22" s="50"/>
      <c r="K22" s="50"/>
      <c r="L22" s="51">
        <f t="shared" si="2"/>
        <v>1.9124473779217017</v>
      </c>
      <c r="M22" s="50"/>
      <c r="N22" s="52"/>
      <c r="O22" s="143"/>
      <c r="P22" s="144"/>
      <c r="Q22" s="38"/>
      <c r="R22" s="153"/>
      <c r="S22" s="146"/>
      <c r="T22" s="138"/>
    </row>
    <row r="23" spans="1:20" x14ac:dyDescent="0.25">
      <c r="A23" s="23"/>
      <c r="B23" s="28">
        <v>50</v>
      </c>
      <c r="C23" s="142"/>
      <c r="D23" s="46">
        <f t="shared" si="4"/>
        <v>583.31879939410703</v>
      </c>
      <c r="E23" s="47">
        <f t="shared" si="5"/>
        <v>7.8826864782987434</v>
      </c>
      <c r="F23" s="48">
        <f t="shared" si="6"/>
        <v>0.50723373860357135</v>
      </c>
      <c r="G23" s="49">
        <f t="shared" si="3"/>
        <v>0.7625082345021007</v>
      </c>
      <c r="H23" s="50"/>
      <c r="I23" s="48">
        <f t="shared" si="1"/>
        <v>1.5151137646600181</v>
      </c>
      <c r="J23" s="50"/>
      <c r="K23" s="50"/>
      <c r="L23" s="51">
        <f t="shared" si="2"/>
        <v>1.8228712481065843</v>
      </c>
      <c r="M23" s="50"/>
      <c r="N23" s="52"/>
      <c r="O23" s="143"/>
      <c r="P23" s="144"/>
      <c r="Q23" s="38"/>
      <c r="R23" s="153"/>
      <c r="S23" s="146"/>
      <c r="T23" s="138"/>
    </row>
    <row r="24" spans="1:20" x14ac:dyDescent="0.25">
      <c r="A24" s="23"/>
      <c r="B24" s="28">
        <v>55</v>
      </c>
      <c r="C24" s="142"/>
      <c r="D24" s="46">
        <f t="shared" si="4"/>
        <v>558.27429061749865</v>
      </c>
      <c r="E24" s="47">
        <f t="shared" si="5"/>
        <v>7.5442471705067389</v>
      </c>
      <c r="F24" s="48">
        <f t="shared" si="6"/>
        <v>0.48545590488478141</v>
      </c>
      <c r="G24" s="49">
        <f t="shared" si="3"/>
        <v>0.72977031453267793</v>
      </c>
      <c r="H24" s="50"/>
      <c r="I24" s="48">
        <f t="shared" si="1"/>
        <v>1.4500630925129836</v>
      </c>
      <c r="J24" s="50"/>
      <c r="K24" s="50"/>
      <c r="L24" s="51">
        <f t="shared" si="2"/>
        <v>1.7446071581796834</v>
      </c>
      <c r="M24" s="50"/>
      <c r="N24" s="52"/>
      <c r="O24" s="143"/>
      <c r="P24" s="144"/>
      <c r="Q24" s="38"/>
      <c r="R24" s="153"/>
      <c r="S24" s="146"/>
      <c r="T24" s="138"/>
    </row>
    <row r="25" spans="1:20" x14ac:dyDescent="0.25">
      <c r="A25" s="23"/>
      <c r="B25" s="28">
        <v>60</v>
      </c>
      <c r="C25" s="142"/>
      <c r="D25" s="31">
        <f t="shared" si="4"/>
        <v>536.39250479896532</v>
      </c>
      <c r="E25" s="32">
        <f t="shared" si="5"/>
        <v>7.2485473621481802</v>
      </c>
      <c r="F25" s="33">
        <f t="shared" si="6"/>
        <v>0.46642826504257856</v>
      </c>
      <c r="G25" s="33">
        <f t="shared" si="3"/>
        <v>0.70116667293982393</v>
      </c>
      <c r="H25" s="35" t="s">
        <v>36</v>
      </c>
      <c r="I25" s="33">
        <f t="shared" si="1"/>
        <v>1.3932272851921177</v>
      </c>
      <c r="J25" s="31"/>
      <c r="K25" s="37"/>
      <c r="L25" s="37">
        <f t="shared" si="2"/>
        <v>1.6762265774967666</v>
      </c>
      <c r="M25" s="35"/>
      <c r="N25" s="35"/>
      <c r="O25" s="143"/>
      <c r="P25" s="144"/>
      <c r="Q25" s="38"/>
      <c r="R25" s="153"/>
      <c r="S25" s="146"/>
      <c r="T25" s="138"/>
    </row>
    <row r="26" spans="1:20" x14ac:dyDescent="0.25">
      <c r="A26" s="23" t="s">
        <v>37</v>
      </c>
      <c r="B26" s="28">
        <v>75</v>
      </c>
      <c r="C26" s="142"/>
      <c r="D26" s="46">
        <f t="shared" si="4"/>
        <v>485.9752900386901</v>
      </c>
      <c r="E26" s="47">
        <f t="shared" si="5"/>
        <v>6.567233649171488</v>
      </c>
      <c r="F26" s="48">
        <f t="shared" si="6"/>
        <v>0.42258720872929573</v>
      </c>
      <c r="G26" s="49">
        <f t="shared" si="3"/>
        <v>0.63526181704403939</v>
      </c>
      <c r="H26" s="50"/>
      <c r="I26" s="48">
        <f t="shared" si="1"/>
        <v>1.2622734806199742</v>
      </c>
      <c r="J26" s="50"/>
      <c r="K26" s="50"/>
      <c r="L26" s="51">
        <f t="shared" si="2"/>
        <v>1.5186727813709064</v>
      </c>
      <c r="M26" s="50"/>
      <c r="N26" s="52"/>
      <c r="O26" s="143"/>
      <c r="P26" s="144"/>
      <c r="Q26" s="38"/>
      <c r="R26" s="152" t="s">
        <v>39</v>
      </c>
      <c r="S26" s="146"/>
      <c r="T26" s="138"/>
    </row>
    <row r="27" spans="1:20" x14ac:dyDescent="0.25">
      <c r="A27" s="23"/>
      <c r="B27" s="28">
        <v>90</v>
      </c>
      <c r="C27" s="142"/>
      <c r="D27" s="46">
        <f t="shared" si="4"/>
        <v>452.34817692551502</v>
      </c>
      <c r="E27" s="47">
        <f t="shared" si="5"/>
        <v>6.1128132016961487</v>
      </c>
      <c r="F27" s="48">
        <f t="shared" si="6"/>
        <v>0.39334624080479569</v>
      </c>
      <c r="G27" s="49">
        <f t="shared" si="3"/>
        <v>0.59130480643858174</v>
      </c>
      <c r="H27" s="50"/>
      <c r="I27" s="48">
        <f>E27/$E$35</f>
        <v>1.1749303296766624</v>
      </c>
      <c r="J27" s="50"/>
      <c r="K27" s="50"/>
      <c r="L27" s="51">
        <f t="shared" si="2"/>
        <v>1.4135880528922342</v>
      </c>
      <c r="M27" s="50"/>
      <c r="N27" s="52"/>
      <c r="O27" s="143"/>
      <c r="P27" s="144"/>
      <c r="Q27" s="38"/>
      <c r="R27" s="152"/>
      <c r="S27" s="146"/>
      <c r="T27" s="138"/>
    </row>
    <row r="28" spans="1:20" x14ac:dyDescent="0.25">
      <c r="A28" s="23"/>
      <c r="B28" s="28">
        <v>105</v>
      </c>
      <c r="C28" s="142"/>
      <c r="D28" s="46">
        <f t="shared" si="4"/>
        <v>429.91967226291229</v>
      </c>
      <c r="E28" s="47">
        <f t="shared" si="5"/>
        <v>5.8097253008501664</v>
      </c>
      <c r="F28" s="48">
        <f t="shared" si="6"/>
        <v>0.37384319327209764</v>
      </c>
      <c r="G28" s="49">
        <f t="shared" si="3"/>
        <v>0.56198649969008141</v>
      </c>
      <c r="H28" s="50"/>
      <c r="I28" s="48">
        <f t="shared" si="1"/>
        <v>1.1166744734101619</v>
      </c>
      <c r="J28" s="50"/>
      <c r="K28" s="50"/>
      <c r="L28" s="51">
        <f t="shared" si="2"/>
        <v>1.3434989758216009</v>
      </c>
      <c r="M28" s="50"/>
      <c r="N28" s="52"/>
      <c r="O28" s="143"/>
      <c r="P28" s="144"/>
      <c r="Q28" s="38"/>
      <c r="R28" s="152"/>
      <c r="S28" s="146"/>
      <c r="T28" s="138"/>
    </row>
    <row r="29" spans="1:20" x14ac:dyDescent="0.25">
      <c r="A29" s="23"/>
      <c r="B29" s="28">
        <v>120</v>
      </c>
      <c r="C29" s="142"/>
      <c r="D29" s="31">
        <f t="shared" si="4"/>
        <v>414.96037975072511</v>
      </c>
      <c r="E29" s="32">
        <f t="shared" si="5"/>
        <v>5.6075726993341233</v>
      </c>
      <c r="F29" s="33">
        <f t="shared" si="6"/>
        <v>0.36083511282671749</v>
      </c>
      <c r="G29" s="33">
        <f t="shared" si="3"/>
        <v>0.54243186895519624</v>
      </c>
      <c r="H29" s="35" t="s">
        <v>38</v>
      </c>
      <c r="I29" s="33">
        <f t="shared" si="1"/>
        <v>1.0778191681837017</v>
      </c>
      <c r="J29" s="31"/>
      <c r="K29" s="37"/>
      <c r="L29" s="37">
        <f t="shared" si="2"/>
        <v>1.296751186721016</v>
      </c>
      <c r="M29" s="35"/>
      <c r="N29" s="35"/>
      <c r="O29" s="143"/>
      <c r="P29" s="144"/>
      <c r="Q29" s="38"/>
      <c r="R29" s="152"/>
      <c r="S29" s="146"/>
      <c r="T29" s="138"/>
    </row>
    <row r="30" spans="1:20" x14ac:dyDescent="0.25">
      <c r="A30" s="23"/>
      <c r="B30" s="28">
        <v>135</v>
      </c>
      <c r="C30" s="142"/>
      <c r="D30" s="53">
        <f t="shared" si="4"/>
        <v>404.98287853824746</v>
      </c>
      <c r="E30" s="54">
        <f t="shared" si="5"/>
        <v>5.4727416018682087</v>
      </c>
      <c r="F30" s="55">
        <f t="shared" si="6"/>
        <v>0.35215902481586736</v>
      </c>
      <c r="G30" s="56">
        <f t="shared" si="3"/>
        <v>0.52938938371012745</v>
      </c>
      <c r="H30" s="57"/>
      <c r="I30" s="55">
        <f>E30/$E$35</f>
        <v>1.0519035806188246</v>
      </c>
      <c r="J30" s="57"/>
      <c r="K30" s="57"/>
      <c r="L30" s="58">
        <f t="shared" si="2"/>
        <v>1.2655714954320232</v>
      </c>
      <c r="M30" s="57"/>
      <c r="N30" s="59"/>
      <c r="O30" s="143"/>
      <c r="P30" s="139" t="s">
        <v>40</v>
      </c>
      <c r="Q30" s="60"/>
      <c r="R30" s="152"/>
      <c r="S30" s="146"/>
      <c r="T30" s="138"/>
    </row>
    <row r="31" spans="1:20" x14ac:dyDescent="0.25">
      <c r="A31" s="23"/>
      <c r="B31" s="28">
        <v>150</v>
      </c>
      <c r="C31" s="142"/>
      <c r="D31" s="53">
        <f t="shared" si="4"/>
        <v>398.32811659921254</v>
      </c>
      <c r="E31" s="54">
        <f t="shared" si="5"/>
        <v>5.3828123864758455</v>
      </c>
      <c r="F31" s="55">
        <f t="shared" si="6"/>
        <v>0.34637227530366305</v>
      </c>
      <c r="G31" s="56">
        <f t="shared" si="3"/>
        <v>0.52069034849570262</v>
      </c>
      <c r="H31" s="57"/>
      <c r="I31" s="55">
        <f t="shared" si="1"/>
        <v>1.0346184846732793</v>
      </c>
      <c r="J31" s="57"/>
      <c r="K31" s="57"/>
      <c r="L31" s="58">
        <f t="shared" si="2"/>
        <v>1.2447753643725392</v>
      </c>
      <c r="M31" s="57"/>
      <c r="N31" s="59"/>
      <c r="O31" s="143"/>
      <c r="P31" s="139"/>
      <c r="Q31" s="60"/>
      <c r="R31" s="152"/>
      <c r="S31" s="146"/>
      <c r="T31" s="138"/>
    </row>
    <row r="32" spans="1:20" x14ac:dyDescent="0.25">
      <c r="A32" s="23"/>
      <c r="B32" s="28">
        <v>165</v>
      </c>
      <c r="C32" s="142"/>
      <c r="D32" s="53">
        <f t="shared" si="4"/>
        <v>393.88954470409266</v>
      </c>
      <c r="E32" s="54">
        <f t="shared" si="5"/>
        <v>5.3228316851904411</v>
      </c>
      <c r="F32" s="55">
        <f t="shared" si="6"/>
        <v>0.3425126475687762</v>
      </c>
      <c r="G32" s="56">
        <f t="shared" si="3"/>
        <v>0.51488829373084011</v>
      </c>
      <c r="H32" s="57"/>
      <c r="I32" s="55">
        <f t="shared" si="1"/>
        <v>1.0230897265041368</v>
      </c>
      <c r="J32" s="57"/>
      <c r="K32" s="57"/>
      <c r="L32" s="58">
        <f t="shared" si="2"/>
        <v>1.2309048272002894</v>
      </c>
      <c r="M32" s="57"/>
      <c r="N32" s="59"/>
      <c r="O32" s="143"/>
      <c r="P32" s="139"/>
      <c r="Q32" s="60"/>
      <c r="R32" s="152"/>
      <c r="S32" s="146"/>
      <c r="T32" s="138"/>
    </row>
    <row r="33" spans="1:20" x14ac:dyDescent="0.25">
      <c r="A33" s="23"/>
      <c r="B33" s="28">
        <v>180</v>
      </c>
      <c r="C33" s="142"/>
      <c r="D33" s="53">
        <f t="shared" si="4"/>
        <v>390.92912017671955</v>
      </c>
      <c r="E33" s="54">
        <f>D33/$C$8</f>
        <v>5.2828259483340476</v>
      </c>
      <c r="F33" s="55">
        <f t="shared" si="6"/>
        <v>0.33993836537106048</v>
      </c>
      <c r="G33" s="56">
        <f t="shared" si="3"/>
        <v>0.51101845774734578</v>
      </c>
      <c r="H33" s="57"/>
      <c r="I33" s="55">
        <f t="shared" si="1"/>
        <v>1.0154003121473234</v>
      </c>
      <c r="J33" s="57"/>
      <c r="K33" s="57"/>
      <c r="L33" s="58">
        <f t="shared" si="2"/>
        <v>1.2216535005522484</v>
      </c>
      <c r="M33" s="57"/>
      <c r="N33" s="59"/>
      <c r="O33" s="143"/>
      <c r="P33" s="140" t="s">
        <v>41</v>
      </c>
      <c r="Q33" s="147" t="s">
        <v>42</v>
      </c>
      <c r="R33" s="152"/>
      <c r="S33" s="146"/>
      <c r="T33" s="141" t="s">
        <v>43</v>
      </c>
    </row>
    <row r="34" spans="1:20" x14ac:dyDescent="0.25">
      <c r="A34" s="23"/>
      <c r="B34" s="28">
        <v>190</v>
      </c>
      <c r="C34" s="142"/>
      <c r="D34" s="53">
        <f t="shared" si="4"/>
        <v>389.52616876236664</v>
      </c>
      <c r="E34" s="54">
        <f t="shared" si="5"/>
        <v>5.2638671454373869</v>
      </c>
      <c r="F34" s="55">
        <f t="shared" si="6"/>
        <v>0.33871840761944927</v>
      </c>
      <c r="G34" s="56">
        <f>D34/$C$13</f>
        <v>0.50918453432989108</v>
      </c>
      <c r="H34" s="57"/>
      <c r="I34" s="55">
        <f>E34/$E$35</f>
        <v>1.0117562824996535</v>
      </c>
      <c r="J34" s="57"/>
      <c r="K34" s="57"/>
      <c r="L34" s="58">
        <f t="shared" si="2"/>
        <v>1.2172692773823957</v>
      </c>
      <c r="M34" s="57"/>
      <c r="N34" s="59"/>
      <c r="O34" s="143"/>
      <c r="P34" s="140"/>
      <c r="Q34" s="147"/>
      <c r="R34" s="152"/>
      <c r="S34" s="146"/>
      <c r="T34" s="141"/>
    </row>
    <row r="35" spans="1:20" x14ac:dyDescent="0.25">
      <c r="A35" s="23"/>
      <c r="B35" s="28">
        <v>300</v>
      </c>
      <c r="C35" s="61"/>
      <c r="D35" s="31">
        <f>C4</f>
        <v>385</v>
      </c>
      <c r="E35" s="32">
        <f>D4</f>
        <v>5.2027027027027026</v>
      </c>
      <c r="F35" s="33">
        <f t="shared" si="6"/>
        <v>0.33478260869565218</v>
      </c>
      <c r="G35" s="33">
        <f>D35/$C$13</f>
        <v>0.50326797385620914</v>
      </c>
      <c r="H35" s="35" t="s">
        <v>44</v>
      </c>
      <c r="I35" s="33">
        <f t="shared" ref="I35:I53" si="7">E35/$E$35</f>
        <v>1</v>
      </c>
      <c r="J35" s="31">
        <f>C6</f>
        <v>178</v>
      </c>
      <c r="K35" s="37">
        <v>1</v>
      </c>
      <c r="L35" s="37">
        <f t="shared" si="2"/>
        <v>1.203125</v>
      </c>
      <c r="M35" s="35" t="s">
        <v>45</v>
      </c>
      <c r="N35" s="62" t="s">
        <v>6</v>
      </c>
      <c r="O35" s="143"/>
      <c r="P35" s="140"/>
      <c r="Q35" s="147"/>
      <c r="R35" s="148" t="s">
        <v>46</v>
      </c>
      <c r="S35" s="146"/>
      <c r="T35" s="141"/>
    </row>
    <row r="36" spans="1:20" x14ac:dyDescent="0.25">
      <c r="A36" s="23"/>
      <c r="B36" s="28">
        <v>420</v>
      </c>
      <c r="C36" s="63"/>
      <c r="D36" s="64">
        <f>$C$5+($C$7/B36)</f>
        <v>366.42857142857144</v>
      </c>
      <c r="E36" s="65">
        <f>D36/$C$8</f>
        <v>4.9517374517374524</v>
      </c>
      <c r="F36" s="66">
        <f t="shared" si="6"/>
        <v>0.31863354037267083</v>
      </c>
      <c r="G36" s="67"/>
      <c r="H36" s="67"/>
      <c r="I36" s="66">
        <f t="shared" si="7"/>
        <v>0.95176252319109478</v>
      </c>
      <c r="J36" s="64">
        <f>$C$6*K36</f>
        <v>174.44</v>
      </c>
      <c r="K36" s="68">
        <v>0.98</v>
      </c>
      <c r="L36" s="69">
        <f t="shared" si="2"/>
        <v>1.1450892857142858</v>
      </c>
      <c r="M36" s="70"/>
      <c r="N36" s="70"/>
      <c r="O36" s="143"/>
      <c r="P36" s="140"/>
      <c r="Q36" s="147"/>
      <c r="R36" s="148"/>
      <c r="S36" s="146"/>
      <c r="T36" s="141"/>
    </row>
    <row r="37" spans="1:20" x14ac:dyDescent="0.25">
      <c r="A37" s="23"/>
      <c r="B37" s="28">
        <v>540</v>
      </c>
      <c r="C37" s="63"/>
      <c r="D37" s="64">
        <f t="shared" ref="D37:D40" si="8">$C$5+($C$7/B37)</f>
        <v>356.11111111111109</v>
      </c>
      <c r="E37" s="65">
        <f t="shared" ref="E37:E39" si="9">D37/$C$8</f>
        <v>4.8123123123123124</v>
      </c>
      <c r="F37" s="66">
        <f t="shared" si="6"/>
        <v>0.30966183574879225</v>
      </c>
      <c r="G37" s="71"/>
      <c r="H37" s="67"/>
      <c r="I37" s="66">
        <f t="shared" si="7"/>
        <v>0.92496392496392499</v>
      </c>
      <c r="J37" s="64">
        <f t="shared" ref="J37:J46" si="10">$C$6*K37</f>
        <v>170.88</v>
      </c>
      <c r="K37" s="68">
        <v>0.96</v>
      </c>
      <c r="L37" s="69">
        <f t="shared" si="2"/>
        <v>1.1128472222222221</v>
      </c>
      <c r="M37" s="70"/>
      <c r="N37" s="70"/>
      <c r="O37" s="143"/>
      <c r="P37" s="140"/>
      <c r="Q37" s="147"/>
      <c r="R37" s="148"/>
      <c r="S37" s="146"/>
      <c r="T37" s="141"/>
    </row>
    <row r="38" spans="1:20" s="2" customFormat="1" x14ac:dyDescent="0.25">
      <c r="A38" s="23"/>
      <c r="B38" s="28">
        <v>780</v>
      </c>
      <c r="C38" s="63"/>
      <c r="D38" s="64">
        <f t="shared" si="8"/>
        <v>345</v>
      </c>
      <c r="E38" s="65">
        <f t="shared" si="9"/>
        <v>4.6621621621621623</v>
      </c>
      <c r="F38" s="66">
        <f t="shared" si="6"/>
        <v>0.3</v>
      </c>
      <c r="G38" s="71"/>
      <c r="H38" s="71"/>
      <c r="I38" s="66">
        <f t="shared" si="7"/>
        <v>0.89610389610389618</v>
      </c>
      <c r="J38" s="64">
        <f>$C$6*K38</f>
        <v>167.32</v>
      </c>
      <c r="K38" s="68">
        <v>0.94</v>
      </c>
      <c r="L38" s="69">
        <f t="shared" si="2"/>
        <v>1.078125</v>
      </c>
      <c r="M38" s="70" t="s">
        <v>47</v>
      </c>
      <c r="N38" s="70"/>
      <c r="O38" s="143"/>
      <c r="P38" s="149" t="s">
        <v>21</v>
      </c>
      <c r="Q38" s="150" t="s">
        <v>48</v>
      </c>
      <c r="R38" s="148"/>
      <c r="S38" s="151" t="s">
        <v>49</v>
      </c>
      <c r="T38" s="127" t="s">
        <v>50</v>
      </c>
    </row>
    <row r="39" spans="1:20" s="2" customFormat="1" x14ac:dyDescent="0.25">
      <c r="A39" s="23"/>
      <c r="B39" s="28">
        <v>1020</v>
      </c>
      <c r="C39" s="72"/>
      <c r="D39" s="73">
        <f t="shared" si="8"/>
        <v>339.11764705882354</v>
      </c>
      <c r="E39" s="74">
        <f t="shared" si="9"/>
        <v>4.5826709062003177</v>
      </c>
      <c r="F39" s="75">
        <f t="shared" si="6"/>
        <v>0.29488491048593352</v>
      </c>
      <c r="G39" s="72"/>
      <c r="H39" s="76" t="s">
        <v>51</v>
      </c>
      <c r="I39" s="75">
        <f t="shared" si="7"/>
        <v>0.88082505729564553</v>
      </c>
      <c r="J39" s="77">
        <f t="shared" si="10"/>
        <v>163.76000000000002</v>
      </c>
      <c r="K39" s="78">
        <v>0.92</v>
      </c>
      <c r="L39" s="79">
        <f t="shared" si="2"/>
        <v>1.0597426470588234</v>
      </c>
      <c r="M39" s="80"/>
      <c r="N39" s="80"/>
      <c r="O39" s="81"/>
      <c r="P39" s="149"/>
      <c r="Q39" s="150"/>
      <c r="R39" s="148"/>
      <c r="S39" s="151"/>
      <c r="T39" s="127"/>
    </row>
    <row r="40" spans="1:20" s="2" customFormat="1" x14ac:dyDescent="0.25">
      <c r="A40" s="23"/>
      <c r="B40" s="28">
        <v>1620</v>
      </c>
      <c r="C40" s="63"/>
      <c r="D40" s="64">
        <f t="shared" si="8"/>
        <v>332.03703703703701</v>
      </c>
      <c r="E40" s="65">
        <f>D40/$C$8</f>
        <v>4.4869869869869863</v>
      </c>
      <c r="F40" s="66">
        <f t="shared" si="6"/>
        <v>0.28872785829307568</v>
      </c>
      <c r="G40" s="71"/>
      <c r="H40" s="71"/>
      <c r="I40" s="66">
        <f t="shared" si="7"/>
        <v>0.86243386243386233</v>
      </c>
      <c r="J40" s="64">
        <f t="shared" si="10"/>
        <v>160.20000000000002</v>
      </c>
      <c r="K40" s="68">
        <v>0.9</v>
      </c>
      <c r="L40" s="69">
        <f t="shared" si="2"/>
        <v>1.0376157407407405</v>
      </c>
      <c r="M40" s="70"/>
      <c r="N40" s="70"/>
      <c r="O40" s="81"/>
      <c r="P40" s="149"/>
      <c r="Q40" s="150"/>
      <c r="R40" s="148"/>
      <c r="S40" s="151"/>
      <c r="T40" s="127"/>
    </row>
    <row r="41" spans="1:20" s="2" customFormat="1" x14ac:dyDescent="0.25">
      <c r="A41" s="23"/>
      <c r="B41" s="24"/>
      <c r="C41" s="31"/>
      <c r="D41" s="82">
        <f>C5</f>
        <v>320</v>
      </c>
      <c r="E41" s="32">
        <f>D5</f>
        <v>4.3243243243243246</v>
      </c>
      <c r="F41" s="33">
        <f t="shared" si="6"/>
        <v>0.27826086956521739</v>
      </c>
      <c r="G41" s="83"/>
      <c r="H41" s="84" t="s">
        <v>52</v>
      </c>
      <c r="I41" s="33">
        <f t="shared" si="7"/>
        <v>0.83116883116883122</v>
      </c>
      <c r="J41" s="31">
        <f>$C$6*K41</f>
        <v>156.64000000000001</v>
      </c>
      <c r="K41" s="37">
        <v>0.88</v>
      </c>
      <c r="L41" s="37">
        <f>E41/$E$41</f>
        <v>1</v>
      </c>
      <c r="M41" s="85" t="s">
        <v>53</v>
      </c>
      <c r="N41" s="35" t="s">
        <v>54</v>
      </c>
      <c r="O41" s="131" t="s">
        <v>55</v>
      </c>
      <c r="P41" s="149"/>
      <c r="Q41" s="150"/>
      <c r="R41" s="148"/>
      <c r="S41" s="151"/>
      <c r="T41" s="127"/>
    </row>
    <row r="42" spans="1:20" s="2" customFormat="1" ht="14.25" customHeight="1" x14ac:dyDescent="0.25">
      <c r="A42" s="23"/>
      <c r="B42" s="24"/>
      <c r="C42" s="63"/>
      <c r="D42" s="125">
        <f>$D$41*L42</f>
        <v>304</v>
      </c>
      <c r="E42" s="86">
        <f t="shared" ref="E42:E46" si="11">$E$13*F42</f>
        <v>4.1081081081081079</v>
      </c>
      <c r="F42" s="87">
        <f t="shared" si="6"/>
        <v>0.26434782608695651</v>
      </c>
      <c r="G42" s="88"/>
      <c r="H42" s="88"/>
      <c r="I42" s="87">
        <f t="shared" si="7"/>
        <v>0.78961038961038954</v>
      </c>
      <c r="J42" s="89">
        <f>$C$6*K42</f>
        <v>153.07999999999998</v>
      </c>
      <c r="K42" s="90">
        <f>K41-$K$10</f>
        <v>0.86</v>
      </c>
      <c r="L42" s="91">
        <v>0.95</v>
      </c>
      <c r="M42" s="92"/>
      <c r="N42" s="92"/>
      <c r="O42" s="131"/>
      <c r="P42" s="132" t="s">
        <v>56</v>
      </c>
      <c r="Q42" s="133" t="s">
        <v>57</v>
      </c>
      <c r="R42" s="132" t="s">
        <v>58</v>
      </c>
      <c r="S42" s="151"/>
      <c r="T42" s="134" t="s">
        <v>59</v>
      </c>
    </row>
    <row r="43" spans="1:20" s="2" customFormat="1" ht="14.25" customHeight="1" x14ac:dyDescent="0.25">
      <c r="A43" s="23"/>
      <c r="B43" s="24"/>
      <c r="C43" s="63"/>
      <c r="D43" s="125">
        <f t="shared" ref="D43:D46" si="12">$D$41*L43</f>
        <v>288</v>
      </c>
      <c r="E43" s="86">
        <f t="shared" si="11"/>
        <v>3.8918918918918921</v>
      </c>
      <c r="F43" s="87">
        <f t="shared" si="6"/>
        <v>0.25043478260869567</v>
      </c>
      <c r="G43" s="88"/>
      <c r="H43" s="88"/>
      <c r="I43" s="87">
        <f t="shared" si="7"/>
        <v>0.74805194805194808</v>
      </c>
      <c r="J43" s="89">
        <f t="shared" si="10"/>
        <v>149.51999999999998</v>
      </c>
      <c r="K43" s="90">
        <f>K42-$K$10</f>
        <v>0.84</v>
      </c>
      <c r="L43" s="91">
        <v>0.9</v>
      </c>
      <c r="M43" s="92"/>
      <c r="N43" s="92"/>
      <c r="O43" s="131"/>
      <c r="P43" s="132"/>
      <c r="Q43" s="133"/>
      <c r="R43" s="132"/>
      <c r="S43" s="151"/>
      <c r="T43" s="134"/>
    </row>
    <row r="44" spans="1:20" s="2" customFormat="1" ht="14.25" customHeight="1" x14ac:dyDescent="0.25">
      <c r="A44" s="23"/>
      <c r="B44" s="24"/>
      <c r="C44" s="93"/>
      <c r="D44" s="53">
        <f t="shared" si="12"/>
        <v>272</v>
      </c>
      <c r="E44" s="54">
        <f t="shared" si="11"/>
        <v>3.6756756756756754</v>
      </c>
      <c r="F44" s="55">
        <f t="shared" si="6"/>
        <v>0.23652173913043478</v>
      </c>
      <c r="G44" s="57"/>
      <c r="H44" s="57"/>
      <c r="I44" s="55">
        <f t="shared" si="7"/>
        <v>0.70649350649350651</v>
      </c>
      <c r="J44" s="94">
        <f t="shared" si="10"/>
        <v>145.95999999999998</v>
      </c>
      <c r="K44" s="56">
        <f>K43-$K$10</f>
        <v>0.82</v>
      </c>
      <c r="L44" s="56">
        <v>0.85</v>
      </c>
      <c r="M44" s="95" t="s">
        <v>60</v>
      </c>
      <c r="N44" s="59"/>
      <c r="O44" s="131"/>
      <c r="P44" s="130" t="s">
        <v>61</v>
      </c>
      <c r="Q44" s="133"/>
      <c r="R44" s="132"/>
      <c r="S44" s="151"/>
      <c r="T44" s="134"/>
    </row>
    <row r="45" spans="1:20" s="2" customFormat="1" x14ac:dyDescent="0.25">
      <c r="A45" s="23"/>
      <c r="B45" s="24"/>
      <c r="C45" s="63"/>
      <c r="D45" s="126">
        <f t="shared" si="12"/>
        <v>256</v>
      </c>
      <c r="E45" s="96">
        <f t="shared" si="11"/>
        <v>3.4594594594594597</v>
      </c>
      <c r="F45" s="97">
        <f t="shared" si="6"/>
        <v>0.22260869565217392</v>
      </c>
      <c r="G45" s="98"/>
      <c r="H45" s="98"/>
      <c r="I45" s="97">
        <f>E45/$E$35</f>
        <v>0.66493506493506493</v>
      </c>
      <c r="J45" s="99">
        <f t="shared" si="10"/>
        <v>142.39999999999998</v>
      </c>
      <c r="K45" s="100">
        <f>K44-$K$10</f>
        <v>0.79999999999999993</v>
      </c>
      <c r="L45" s="101">
        <v>0.8</v>
      </c>
      <c r="M45" s="102"/>
      <c r="N45" s="102"/>
      <c r="O45" s="131"/>
      <c r="P45" s="130"/>
      <c r="Q45" s="135" t="s">
        <v>62</v>
      </c>
      <c r="R45" s="132"/>
      <c r="S45" s="151"/>
      <c r="T45" s="132" t="s">
        <v>63</v>
      </c>
    </row>
    <row r="46" spans="1:20" s="2" customFormat="1" x14ac:dyDescent="0.25">
      <c r="A46" s="23"/>
      <c r="B46" s="24"/>
      <c r="C46" s="63"/>
      <c r="D46" s="126">
        <f t="shared" si="12"/>
        <v>256</v>
      </c>
      <c r="E46" s="96">
        <f t="shared" si="11"/>
        <v>3.4594594594594597</v>
      </c>
      <c r="F46" s="97">
        <f t="shared" si="6"/>
        <v>0.22260869565217392</v>
      </c>
      <c r="G46" s="98"/>
      <c r="H46" s="98"/>
      <c r="I46" s="97">
        <f t="shared" si="7"/>
        <v>0.66493506493506493</v>
      </c>
      <c r="J46" s="99">
        <f t="shared" si="10"/>
        <v>138.83999999999997</v>
      </c>
      <c r="K46" s="100">
        <f>K45-$K$10</f>
        <v>0.77999999999999992</v>
      </c>
      <c r="L46" s="101">
        <v>0.8</v>
      </c>
      <c r="M46" s="102"/>
      <c r="N46" s="102"/>
      <c r="O46" s="131"/>
      <c r="P46" s="130"/>
      <c r="Q46" s="135"/>
      <c r="R46" s="132"/>
      <c r="S46" s="151"/>
      <c r="T46" s="132"/>
    </row>
    <row r="47" spans="1:20" s="2" customFormat="1" x14ac:dyDescent="0.25">
      <c r="A47" s="23"/>
      <c r="B47" s="24"/>
      <c r="C47" s="103"/>
      <c r="D47" s="107">
        <f>$D$41*0.75</f>
        <v>240</v>
      </c>
      <c r="E47" s="104">
        <f>D47/$C$8</f>
        <v>3.2432432432432434</v>
      </c>
      <c r="F47" s="105">
        <f t="shared" si="6"/>
        <v>0.20869565217391303</v>
      </c>
      <c r="G47" s="106"/>
      <c r="H47" s="106" t="s">
        <v>64</v>
      </c>
      <c r="I47" s="105">
        <f t="shared" si="7"/>
        <v>0.62337662337662347</v>
      </c>
      <c r="J47" s="107">
        <f>C6*K47</f>
        <v>133.5</v>
      </c>
      <c r="K47" s="108">
        <v>0.75</v>
      </c>
      <c r="L47" s="109">
        <f>E47/$E$41</f>
        <v>0.75</v>
      </c>
      <c r="M47" s="110" t="s">
        <v>65</v>
      </c>
      <c r="N47" s="110" t="s">
        <v>66</v>
      </c>
      <c r="O47" s="136" t="s">
        <v>67</v>
      </c>
      <c r="P47" s="130"/>
      <c r="Q47" s="135"/>
      <c r="R47" s="132"/>
      <c r="S47" s="137" t="s">
        <v>68</v>
      </c>
      <c r="T47" s="132"/>
    </row>
    <row r="48" spans="1:20" s="2" customFormat="1" ht="14.25" customHeight="1" x14ac:dyDescent="0.25">
      <c r="A48" s="23"/>
      <c r="B48" s="24"/>
      <c r="C48" s="63"/>
      <c r="D48" s="111">
        <f>$D$41*L48</f>
        <v>224</v>
      </c>
      <c r="E48" s="112">
        <f t="shared" ref="E48:E54" si="13">D48/$C$8</f>
        <v>3.0270270270270272</v>
      </c>
      <c r="F48" s="113">
        <f t="shared" si="6"/>
        <v>0.19478260869565217</v>
      </c>
      <c r="G48" s="114"/>
      <c r="H48" s="114"/>
      <c r="I48" s="113">
        <f t="shared" si="7"/>
        <v>0.5818181818181819</v>
      </c>
      <c r="J48" s="115">
        <f>_xlfn.FORECAST.LINEAR(E48,$J$35:$J$47,$E$35:$E$47)</f>
        <v>130.03846627476418</v>
      </c>
      <c r="K48" s="116">
        <f>J48/$C$6</f>
        <v>0.7305531813188999</v>
      </c>
      <c r="L48" s="117">
        <v>0.7</v>
      </c>
      <c r="M48" s="114"/>
      <c r="N48" s="118"/>
      <c r="O48" s="136"/>
      <c r="P48" s="128" t="s">
        <v>69</v>
      </c>
      <c r="Q48" s="129" t="s">
        <v>70</v>
      </c>
      <c r="R48" s="132"/>
      <c r="S48" s="137"/>
      <c r="T48" s="130" t="s">
        <v>71</v>
      </c>
    </row>
    <row r="49" spans="1:20" s="2" customFormat="1" x14ac:dyDescent="0.25">
      <c r="A49" s="23"/>
      <c r="B49" s="24"/>
      <c r="C49" s="63"/>
      <c r="D49" s="111">
        <f t="shared" ref="D49:D54" si="14">$D$41*L49</f>
        <v>208</v>
      </c>
      <c r="E49" s="112">
        <f t="shared" si="13"/>
        <v>2.810810810810811</v>
      </c>
      <c r="F49" s="113">
        <f t="shared" si="6"/>
        <v>0.18086956521739131</v>
      </c>
      <c r="G49" s="114"/>
      <c r="H49" s="114"/>
      <c r="I49" s="113">
        <f t="shared" si="7"/>
        <v>0.54025974025974033</v>
      </c>
      <c r="J49" s="115">
        <f>_xlfn.FORECAST.LINEAR(E49,$J$35:$J$47,$E$35:$E$47)</f>
        <v>125.24220764104285</v>
      </c>
      <c r="K49" s="116">
        <f t="shared" ref="K49:K54" si="15">J49/$C$6</f>
        <v>0.70360790809574636</v>
      </c>
      <c r="L49" s="117">
        <v>0.65</v>
      </c>
      <c r="M49" s="114"/>
      <c r="N49" s="118"/>
      <c r="O49" s="136"/>
      <c r="P49" s="128"/>
      <c r="Q49" s="129"/>
      <c r="R49" s="132"/>
      <c r="S49" s="137"/>
      <c r="T49" s="130"/>
    </row>
    <row r="50" spans="1:20" s="2" customFormat="1" x14ac:dyDescent="0.25">
      <c r="A50" s="23"/>
      <c r="B50" s="24"/>
      <c r="C50" s="63"/>
      <c r="D50" s="111">
        <f t="shared" si="14"/>
        <v>192</v>
      </c>
      <c r="E50" s="112">
        <f t="shared" si="13"/>
        <v>2.5945945945945947</v>
      </c>
      <c r="F50" s="113">
        <f t="shared" si="6"/>
        <v>0.16695652173913045</v>
      </c>
      <c r="G50" s="114"/>
      <c r="H50" s="114"/>
      <c r="I50" s="113">
        <f t="shared" si="7"/>
        <v>0.49870129870129876</v>
      </c>
      <c r="J50" s="115">
        <f t="shared" ref="J50:J53" si="16">_xlfn.FORECAST.LINEAR(E50,$J$35:$J$47,$E$35:$E$47)</f>
        <v>120.44594900732154</v>
      </c>
      <c r="K50" s="116">
        <f t="shared" si="15"/>
        <v>0.67666263487259293</v>
      </c>
      <c r="L50" s="117">
        <v>0.6</v>
      </c>
      <c r="M50" s="114"/>
      <c r="N50" s="118"/>
      <c r="O50" s="136"/>
      <c r="P50" s="128"/>
      <c r="Q50" s="129"/>
      <c r="R50" s="132"/>
      <c r="S50" s="137"/>
      <c r="T50" s="130"/>
    </row>
    <row r="51" spans="1:20" s="2" customFormat="1" x14ac:dyDescent="0.25">
      <c r="A51" s="23"/>
      <c r="B51" s="24"/>
      <c r="C51" s="63"/>
      <c r="D51" s="111">
        <f t="shared" si="14"/>
        <v>176</v>
      </c>
      <c r="E51" s="112">
        <f t="shared" si="13"/>
        <v>2.3783783783783785</v>
      </c>
      <c r="F51" s="113">
        <f t="shared" si="6"/>
        <v>0.15304347826086956</v>
      </c>
      <c r="G51" s="114"/>
      <c r="H51" s="114"/>
      <c r="I51" s="113">
        <f t="shared" si="7"/>
        <v>0.45714285714285718</v>
      </c>
      <c r="J51" s="115">
        <f t="shared" si="16"/>
        <v>115.64969037360022</v>
      </c>
      <c r="K51" s="116">
        <f t="shared" si="15"/>
        <v>0.6497173616494395</v>
      </c>
      <c r="L51" s="117">
        <v>0.55000000000000004</v>
      </c>
      <c r="M51" s="114"/>
      <c r="N51" s="118"/>
      <c r="O51" s="136"/>
      <c r="P51" s="128"/>
      <c r="Q51" s="129"/>
      <c r="R51" s="132"/>
      <c r="S51" s="137"/>
      <c r="T51" s="130"/>
    </row>
    <row r="52" spans="1:20" s="2" customFormat="1" x14ac:dyDescent="0.25">
      <c r="A52" s="23"/>
      <c r="B52" s="24"/>
      <c r="C52" s="63"/>
      <c r="D52" s="111">
        <f t="shared" si="14"/>
        <v>160</v>
      </c>
      <c r="E52" s="112">
        <f t="shared" si="13"/>
        <v>2.1621621621621623</v>
      </c>
      <c r="F52" s="113">
        <f t="shared" si="6"/>
        <v>0.1391304347826087</v>
      </c>
      <c r="G52" s="114"/>
      <c r="H52" s="114"/>
      <c r="I52" s="113">
        <f t="shared" si="7"/>
        <v>0.41558441558441561</v>
      </c>
      <c r="J52" s="115">
        <f t="shared" si="16"/>
        <v>110.85343173987891</v>
      </c>
      <c r="K52" s="116">
        <f t="shared" si="15"/>
        <v>0.62277208842628606</v>
      </c>
      <c r="L52" s="117">
        <v>0.5</v>
      </c>
      <c r="M52" s="114"/>
      <c r="N52" s="118"/>
      <c r="O52" s="136"/>
      <c r="P52" s="128"/>
      <c r="Q52" s="129"/>
      <c r="R52" s="132"/>
      <c r="S52" s="137"/>
      <c r="T52" s="130"/>
    </row>
    <row r="53" spans="1:20" s="2" customFormat="1" x14ac:dyDescent="0.25">
      <c r="A53" s="23"/>
      <c r="B53" s="24"/>
      <c r="C53" s="63"/>
      <c r="D53" s="111">
        <f t="shared" si="14"/>
        <v>144</v>
      </c>
      <c r="E53" s="112">
        <f t="shared" si="13"/>
        <v>1.9459459459459461</v>
      </c>
      <c r="F53" s="113">
        <f t="shared" si="6"/>
        <v>0.12521739130434784</v>
      </c>
      <c r="G53" s="114"/>
      <c r="H53" s="114"/>
      <c r="I53" s="113">
        <f t="shared" si="7"/>
        <v>0.37402597402597404</v>
      </c>
      <c r="J53" s="115">
        <f t="shared" si="16"/>
        <v>106.05717310615759</v>
      </c>
      <c r="K53" s="116">
        <f t="shared" si="15"/>
        <v>0.59582681520313252</v>
      </c>
      <c r="L53" s="117">
        <v>0.45</v>
      </c>
      <c r="M53" s="114"/>
      <c r="N53" s="118"/>
      <c r="O53" s="136"/>
      <c r="P53" s="128"/>
      <c r="Q53" s="129"/>
      <c r="R53" s="132"/>
      <c r="S53" s="137"/>
      <c r="T53" s="130"/>
    </row>
    <row r="54" spans="1:20" s="2" customFormat="1" x14ac:dyDescent="0.25">
      <c r="A54" s="23"/>
      <c r="B54" s="24"/>
      <c r="C54" s="63"/>
      <c r="D54" s="111">
        <f t="shared" si="14"/>
        <v>128</v>
      </c>
      <c r="E54" s="112">
        <f t="shared" si="13"/>
        <v>1.7297297297297298</v>
      </c>
      <c r="F54" s="113">
        <f t="shared" si="6"/>
        <v>0.11130434782608696</v>
      </c>
      <c r="G54" s="114"/>
      <c r="H54" s="114"/>
      <c r="I54" s="113">
        <f>E54/$E$35</f>
        <v>0.33246753246753247</v>
      </c>
      <c r="J54" s="115">
        <f>_xlfn.FORECAST.LINEAR(E54,$J$35:$J$47,$E$35:$E$47)</f>
        <v>101.26091447243627</v>
      </c>
      <c r="K54" s="116">
        <f t="shared" si="15"/>
        <v>0.56888154197997909</v>
      </c>
      <c r="L54" s="117">
        <v>0.4</v>
      </c>
      <c r="M54" s="114"/>
      <c r="N54" s="118"/>
      <c r="O54" s="136"/>
      <c r="P54" s="128"/>
      <c r="Q54" s="129"/>
      <c r="R54" s="132"/>
      <c r="S54" s="137"/>
      <c r="T54" s="130"/>
    </row>
    <row r="55" spans="1:20" s="2" customFormat="1" x14ac:dyDescent="0.25">
      <c r="N55" s="3"/>
    </row>
    <row r="56" spans="1:20" s="2" customFormat="1" x14ac:dyDescent="0.25">
      <c r="N56" s="3"/>
    </row>
    <row r="57" spans="1:20" s="2" customFormat="1" x14ac:dyDescent="0.25">
      <c r="N57" s="3"/>
    </row>
    <row r="58" spans="1:20" s="2" customFormat="1" x14ac:dyDescent="0.25">
      <c r="N58" s="3"/>
    </row>
    <row r="59" spans="1:20" s="2" customFormat="1" x14ac:dyDescent="0.25">
      <c r="N59" s="3"/>
    </row>
    <row r="60" spans="1:20" s="2" customFormat="1" x14ac:dyDescent="0.25">
      <c r="N60" s="3"/>
    </row>
    <row r="61" spans="1:20" s="2" customFormat="1" x14ac:dyDescent="0.25">
      <c r="N61" s="3"/>
    </row>
  </sheetData>
  <sheetProtection algorithmName="SHA-512" hashValue="AVSmRys3now0KUY8ulmVRXdLPHK2NahU+EzmXeLX0+vMpQbdlnin7fHo0fNDJ46io+R5U5ek+ZYzGHBXItxmQA==" saltValue="vzbV7fcH2zqqd00OtkSiuw==" spinCount="100000" sheet="1" objects="1" scenarios="1"/>
  <mergeCells count="30">
    <mergeCell ref="T13:T32"/>
    <mergeCell ref="P30:P32"/>
    <mergeCell ref="P33:P37"/>
    <mergeCell ref="T33:T37"/>
    <mergeCell ref="C13:C34"/>
    <mergeCell ref="O13:O38"/>
    <mergeCell ref="P13:P29"/>
    <mergeCell ref="R13:R17"/>
    <mergeCell ref="S13:S37"/>
    <mergeCell ref="Q33:Q37"/>
    <mergeCell ref="R35:R41"/>
    <mergeCell ref="P38:P41"/>
    <mergeCell ref="Q38:Q41"/>
    <mergeCell ref="S38:S46"/>
    <mergeCell ref="R26:R34"/>
    <mergeCell ref="R18:R25"/>
    <mergeCell ref="T38:T41"/>
    <mergeCell ref="P48:P54"/>
    <mergeCell ref="Q48:Q54"/>
    <mergeCell ref="T48:T54"/>
    <mergeCell ref="O41:O46"/>
    <mergeCell ref="P42:P43"/>
    <mergeCell ref="Q42:Q44"/>
    <mergeCell ref="R42:R54"/>
    <mergeCell ref="T42:T44"/>
    <mergeCell ref="P44:P47"/>
    <mergeCell ref="Q45:Q47"/>
    <mergeCell ref="T45:T47"/>
    <mergeCell ref="O47:O54"/>
    <mergeCell ref="S47:S5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Cycling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Leo;Jamie;Stanley</dc:creator>
  <cp:lastModifiedBy>Martin Bonnevie-Svendsen</cp:lastModifiedBy>
  <dcterms:created xsi:type="dcterms:W3CDTF">2021-01-16T13:21:35Z</dcterms:created>
  <dcterms:modified xsi:type="dcterms:W3CDTF">2021-01-18T06:51:05Z</dcterms:modified>
</cp:coreProperties>
</file>